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65"/>
  </bookViews>
  <sheets>
    <sheet name="净值情况" sheetId="2" r:id="rId1"/>
  </sheets>
  <definedNames>
    <definedName name="超额收益">OFFSET(#REF!,0,0,COUNTA(#REF!)-1,1)</definedName>
    <definedName name="超额收益时间">OFFSET(#REF!,0,0,COUNTA(#REF!)-1,1)</definedName>
    <definedName name="持仓前十持仓权重">OFFSET(#REF!,0,0,COUNTA(#REF!)-1,1)</definedName>
    <definedName name="持仓前十资产名称">OFFSET(#REF!,0,0,COUNTA(#REF!)-1,1)</definedName>
    <definedName name="单位净值">OFFSET(净值情况!$B$2,0,0,COUNTA(净值情况!$B:$B)-1,1)</definedName>
    <definedName name="杠杆比率">OFFSET(#REF!,0,0,COUNTA(#REF!)-1,1)</definedName>
    <definedName name="杠杆率时间">OFFSET(#REF!,0,0,COUNTA(#REF!)-1,1)</definedName>
    <definedName name="个股收益后五区间盈亏">OFFSET(#REF!,0,0,COUNTA(#REF!)-1,1)</definedName>
    <definedName name="个股收益后五资产名字">OFFSET(#REF!,0,0,COUNTA(#REF!)-1,1)</definedName>
    <definedName name="个股收益前五区间盈亏">OFFSET(#REF!,0,0,COUNTA(#REF!)-1,1)</definedName>
    <definedName name="个股收益前五资产名字">OFFSET(#REF!,0,0,COUNTA(#REF!)-1,1)</definedName>
    <definedName name="行业配置行业">OFFSET(#REF!,0,0,COUNTA(#REF!)-1,1)</definedName>
    <definedName name="行业配置权重">OFFSET(#REF!,0,0,COUNTA(#REF!)-1,1)</definedName>
    <definedName name="行业收益持仓权重">OFFSET(#REF!,0,0,COUNTA(#REF!)-1,1)</definedName>
    <definedName name="行业收益分类">OFFSET(#REF!,0,0,COUNTA(#REF!)-1,1)</definedName>
    <definedName name="行业收益区间盈亏">OFFSET(#REF!,0,0,COUNTA(#REF!)-1,1)</definedName>
    <definedName name="基准净值">OFFSET(净值情况!$C$2,0,0,COUNTA(净值情况!$C:$C)-1,1)</definedName>
    <definedName name="基准日收益率">OFFSET(净值情况!#REF!,0,0,COUNTA(净值情况!#REF!)-1,1)</definedName>
    <definedName name="每月收益时间">OFFSET(#REF!,0,0,COUNTA(#REF!)-1,1)</definedName>
    <definedName name="日收益率">OFFSET(净值情况!#REF!,0,0,COUNTA(净值情况!#REF!)-1,1)</definedName>
    <definedName name="时间">OFFSET(净值情况!$A$2,0,0,COUNTA(净值情况!$A:$A)-1,1)</definedName>
    <definedName name="总权益">OFFSET(#REF!,0,0,COUNTA(#REF!)-1,1)</definedName>
    <definedName name="总市值">OFFSET(#REF!,0,0,COUNTA(#REF!)-1,1)</definedName>
    <definedName name="组合月度收益">OFFSET(#REF!,0,0,COUNTA(#REF!)-1,1)</definedName>
  </definedNames>
  <calcPr calcId="144525"/>
</workbook>
</file>

<file path=xl/sharedStrings.xml><?xml version="1.0" encoding="utf-8"?>
<sst xmlns="http://schemas.openxmlformats.org/spreadsheetml/2006/main" count="3" uniqueCount="3">
  <si>
    <t>时间</t>
  </si>
  <si>
    <t>单位净值</t>
  </si>
  <si>
    <t>基准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</si>
</sst>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0.00_ "/>
  </numFmts>
  <fonts count="25">
    <font>
      <sz val="11"/>
      <color theme="1"/>
      <name val="等线"/>
      <charset val="134"/>
      <scheme val="minor"/>
    </font>
    <font>
      <sz val="11"/>
      <color theme="1"/>
      <name val="Adobe 黑体 Std R"/>
      <charset val="134"/>
    </font>
    <font>
      <sz val="11"/>
      <color theme="0"/>
      <name val="Adobe 黑体 Std R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20" fillId="7" borderId="3" applyNumberFormat="0" applyAlignment="0" applyProtection="0">
      <alignment vertical="center"/>
    </xf>
    <xf numFmtId="0" fontId="21" fillId="25" borderId="6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2" borderId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1">
    <xf numFmtId="0" fontId="0" fillId="0" borderId="0" xfId="0"/>
    <xf numFmtId="14" fontId="1" fillId="0" borderId="0" xfId="0" applyNumberFormat="1" applyFont="1"/>
    <xf numFmtId="176" fontId="1" fillId="0" borderId="0" xfId="11" applyNumberFormat="1" applyFont="1" applyAlignment="1"/>
    <xf numFmtId="176" fontId="1" fillId="0" borderId="0" xfId="0" applyNumberFormat="1" applyFont="1"/>
    <xf numFmtId="0" fontId="1" fillId="0" borderId="0" xfId="0" applyFont="1"/>
    <xf numFmtId="14" fontId="2" fillId="2" borderId="0" xfId="34" applyNumberFormat="1" applyFont="1" applyAlignment="1"/>
    <xf numFmtId="176" fontId="2" fillId="2" borderId="0" xfId="11" applyNumberFormat="1" applyFont="1" applyFill="1" applyAlignment="1"/>
    <xf numFmtId="176" fontId="2" fillId="2" borderId="0" xfId="34" applyNumberFormat="1" applyFont="1" applyAlignment="1"/>
    <xf numFmtId="14" fontId="0" fillId="0" borderId="0" xfId="0" applyNumberFormat="1"/>
    <xf numFmtId="176" fontId="0" fillId="0" borderId="0" xfId="0" applyNumberFormat="1"/>
    <xf numFmtId="177" fontId="3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单位净值</a:t>
            </a:r>
            <a:endParaRPr lang="zh-CN" altLang="en-US" sz="1200" b="1"/>
          </a:p>
        </c:rich>
      </c:tx>
      <c:layout>
        <c:manualLayout>
          <c:xMode val="edge"/>
          <c:yMode val="edge"/>
          <c:x val="0.00996313605567728"/>
          <c:y val="0.034632027886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净值情况!$B$1</c:f>
              <c:strCache>
                <c:ptCount val="1"/>
                <c:pt idx="0">
                  <c:v>单位净值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净值情况!$A$2:$A$1633</c:f>
              <c:numCache>
                <c:formatCode>yyyy/m/d</c:formatCode>
                <c:ptCount val="1632"/>
                <c:pt idx="0" c:formatCode="yyyy/m/d">
                  <c:v>41701</c:v>
                </c:pt>
                <c:pt idx="1" c:formatCode="yyyy/m/d">
                  <c:v>41702</c:v>
                </c:pt>
                <c:pt idx="2" c:formatCode="yyyy/m/d">
                  <c:v>41703</c:v>
                </c:pt>
                <c:pt idx="3" c:formatCode="yyyy/m/d">
                  <c:v>41704</c:v>
                </c:pt>
                <c:pt idx="4" c:formatCode="yyyy/m/d">
                  <c:v>41705</c:v>
                </c:pt>
                <c:pt idx="5" c:formatCode="yyyy/m/d">
                  <c:v>41708</c:v>
                </c:pt>
                <c:pt idx="6" c:formatCode="yyyy/m/d">
                  <c:v>41709</c:v>
                </c:pt>
                <c:pt idx="7" c:formatCode="yyyy/m/d">
                  <c:v>41710</c:v>
                </c:pt>
                <c:pt idx="8" c:formatCode="yyyy/m/d">
                  <c:v>41711</c:v>
                </c:pt>
                <c:pt idx="9" c:formatCode="yyyy/m/d">
                  <c:v>41712</c:v>
                </c:pt>
                <c:pt idx="10" c:formatCode="yyyy/m/d">
                  <c:v>41715</c:v>
                </c:pt>
                <c:pt idx="11" c:formatCode="yyyy/m/d">
                  <c:v>41716</c:v>
                </c:pt>
                <c:pt idx="12" c:formatCode="yyyy/m/d">
                  <c:v>41717</c:v>
                </c:pt>
                <c:pt idx="13" c:formatCode="yyyy/m/d">
                  <c:v>41718</c:v>
                </c:pt>
                <c:pt idx="14" c:formatCode="yyyy/m/d">
                  <c:v>41719</c:v>
                </c:pt>
                <c:pt idx="15" c:formatCode="yyyy/m/d">
                  <c:v>41722</c:v>
                </c:pt>
                <c:pt idx="16" c:formatCode="yyyy/m/d">
                  <c:v>41723</c:v>
                </c:pt>
                <c:pt idx="17" c:formatCode="yyyy/m/d">
                  <c:v>41724</c:v>
                </c:pt>
                <c:pt idx="18" c:formatCode="yyyy/m/d">
                  <c:v>41725</c:v>
                </c:pt>
                <c:pt idx="19" c:formatCode="yyyy/m/d">
                  <c:v>41726</c:v>
                </c:pt>
                <c:pt idx="20" c:formatCode="yyyy/m/d">
                  <c:v>41729</c:v>
                </c:pt>
                <c:pt idx="21" c:formatCode="yyyy/m/d">
                  <c:v>41730</c:v>
                </c:pt>
                <c:pt idx="22" c:formatCode="yyyy/m/d">
                  <c:v>41731</c:v>
                </c:pt>
                <c:pt idx="23" c:formatCode="yyyy/m/d">
                  <c:v>41732</c:v>
                </c:pt>
                <c:pt idx="24" c:formatCode="yyyy/m/d">
                  <c:v>41733</c:v>
                </c:pt>
                <c:pt idx="25" c:formatCode="yyyy/m/d">
                  <c:v>41737</c:v>
                </c:pt>
                <c:pt idx="26" c:formatCode="yyyy/m/d">
                  <c:v>41738</c:v>
                </c:pt>
                <c:pt idx="27" c:formatCode="yyyy/m/d">
                  <c:v>41739</c:v>
                </c:pt>
                <c:pt idx="28" c:formatCode="yyyy/m/d">
                  <c:v>41740</c:v>
                </c:pt>
                <c:pt idx="29" c:formatCode="yyyy/m/d">
                  <c:v>41743</c:v>
                </c:pt>
                <c:pt idx="30" c:formatCode="yyyy/m/d">
                  <c:v>41744</c:v>
                </c:pt>
                <c:pt idx="31" c:formatCode="yyyy/m/d">
                  <c:v>41745</c:v>
                </c:pt>
                <c:pt idx="32" c:formatCode="yyyy/m/d">
                  <c:v>41746</c:v>
                </c:pt>
                <c:pt idx="33" c:formatCode="yyyy/m/d">
                  <c:v>41747</c:v>
                </c:pt>
                <c:pt idx="34" c:formatCode="yyyy/m/d">
                  <c:v>41750</c:v>
                </c:pt>
                <c:pt idx="35" c:formatCode="yyyy/m/d">
                  <c:v>41751</c:v>
                </c:pt>
                <c:pt idx="36" c:formatCode="yyyy/m/d">
                  <c:v>41752</c:v>
                </c:pt>
                <c:pt idx="37" c:formatCode="yyyy/m/d">
                  <c:v>41753</c:v>
                </c:pt>
                <c:pt idx="38" c:formatCode="yyyy/m/d">
                  <c:v>41754</c:v>
                </c:pt>
                <c:pt idx="39" c:formatCode="yyyy/m/d">
                  <c:v>41757</c:v>
                </c:pt>
                <c:pt idx="40" c:formatCode="yyyy/m/d">
                  <c:v>41758</c:v>
                </c:pt>
                <c:pt idx="41" c:formatCode="yyyy/m/d">
                  <c:v>41759</c:v>
                </c:pt>
                <c:pt idx="42" c:formatCode="yyyy/m/d">
                  <c:v>41763</c:v>
                </c:pt>
                <c:pt idx="43" c:formatCode="yyyy/m/d">
                  <c:v>41764</c:v>
                </c:pt>
                <c:pt idx="44" c:formatCode="yyyy/m/d">
                  <c:v>41765</c:v>
                </c:pt>
                <c:pt idx="45" c:formatCode="yyyy/m/d">
                  <c:v>41766</c:v>
                </c:pt>
                <c:pt idx="46" c:formatCode="yyyy/m/d">
                  <c:v>41767</c:v>
                </c:pt>
                <c:pt idx="47" c:formatCode="yyyy/m/d">
                  <c:v>41768</c:v>
                </c:pt>
                <c:pt idx="48" c:formatCode="yyyy/m/d">
                  <c:v>41771</c:v>
                </c:pt>
                <c:pt idx="49" c:formatCode="yyyy/m/d">
                  <c:v>41772</c:v>
                </c:pt>
                <c:pt idx="50" c:formatCode="yyyy/m/d">
                  <c:v>41773</c:v>
                </c:pt>
                <c:pt idx="51" c:formatCode="yyyy/m/d">
                  <c:v>41774</c:v>
                </c:pt>
                <c:pt idx="52" c:formatCode="yyyy/m/d">
                  <c:v>41775</c:v>
                </c:pt>
                <c:pt idx="53" c:formatCode="yyyy/m/d">
                  <c:v>41778</c:v>
                </c:pt>
                <c:pt idx="54" c:formatCode="yyyy/m/d">
                  <c:v>41779</c:v>
                </c:pt>
                <c:pt idx="55" c:formatCode="yyyy/m/d">
                  <c:v>41780</c:v>
                </c:pt>
                <c:pt idx="56" c:formatCode="yyyy/m/d">
                  <c:v>41781</c:v>
                </c:pt>
                <c:pt idx="57" c:formatCode="yyyy/m/d">
                  <c:v>41782</c:v>
                </c:pt>
                <c:pt idx="58" c:formatCode="yyyy/m/d">
                  <c:v>41785</c:v>
                </c:pt>
                <c:pt idx="59" c:formatCode="yyyy/m/d">
                  <c:v>41786</c:v>
                </c:pt>
                <c:pt idx="60" c:formatCode="yyyy/m/d">
                  <c:v>41787</c:v>
                </c:pt>
                <c:pt idx="61" c:formatCode="yyyy/m/d">
                  <c:v>41788</c:v>
                </c:pt>
                <c:pt idx="62" c:formatCode="yyyy/m/d">
                  <c:v>41789</c:v>
                </c:pt>
                <c:pt idx="63" c:formatCode="yyyy/m/d">
                  <c:v>41793</c:v>
                </c:pt>
                <c:pt idx="64" c:formatCode="yyyy/m/d">
                  <c:v>41794</c:v>
                </c:pt>
                <c:pt idx="65" c:formatCode="yyyy/m/d">
                  <c:v>41795</c:v>
                </c:pt>
                <c:pt idx="66" c:formatCode="yyyy/m/d">
                  <c:v>41796</c:v>
                </c:pt>
                <c:pt idx="67" c:formatCode="yyyy/m/d">
                  <c:v>41799</c:v>
                </c:pt>
                <c:pt idx="68" c:formatCode="yyyy/m/d">
                  <c:v>41800</c:v>
                </c:pt>
                <c:pt idx="69" c:formatCode="yyyy/m/d">
                  <c:v>41801</c:v>
                </c:pt>
                <c:pt idx="70" c:formatCode="yyyy/m/d">
                  <c:v>41802</c:v>
                </c:pt>
                <c:pt idx="71" c:formatCode="yyyy/m/d">
                  <c:v>41803</c:v>
                </c:pt>
                <c:pt idx="72" c:formatCode="yyyy/m/d">
                  <c:v>41806</c:v>
                </c:pt>
                <c:pt idx="73" c:formatCode="yyyy/m/d">
                  <c:v>41807</c:v>
                </c:pt>
                <c:pt idx="74" c:formatCode="yyyy/m/d">
                  <c:v>41808</c:v>
                </c:pt>
                <c:pt idx="75" c:formatCode="yyyy/m/d">
                  <c:v>41809</c:v>
                </c:pt>
                <c:pt idx="76" c:formatCode="yyyy/m/d">
                  <c:v>41810</c:v>
                </c:pt>
                <c:pt idx="77" c:formatCode="yyyy/m/d">
                  <c:v>41813</c:v>
                </c:pt>
                <c:pt idx="78" c:formatCode="yyyy/m/d">
                  <c:v>41814</c:v>
                </c:pt>
                <c:pt idx="79" c:formatCode="yyyy/m/d">
                  <c:v>41815</c:v>
                </c:pt>
                <c:pt idx="80" c:formatCode="yyyy/m/d">
                  <c:v>41816</c:v>
                </c:pt>
                <c:pt idx="81" c:formatCode="yyyy/m/d">
                  <c:v>41817</c:v>
                </c:pt>
                <c:pt idx="82" c:formatCode="yyyy/m/d">
                  <c:v>41820</c:v>
                </c:pt>
                <c:pt idx="83" c:formatCode="yyyy/m/d">
                  <c:v>41821</c:v>
                </c:pt>
                <c:pt idx="84" c:formatCode="yyyy/m/d">
                  <c:v>41822</c:v>
                </c:pt>
                <c:pt idx="85" c:formatCode="yyyy/m/d">
                  <c:v>41823</c:v>
                </c:pt>
                <c:pt idx="86" c:formatCode="yyyy/m/d">
                  <c:v>41824</c:v>
                </c:pt>
                <c:pt idx="87" c:formatCode="yyyy/m/d">
                  <c:v>41827</c:v>
                </c:pt>
                <c:pt idx="88" c:formatCode="yyyy/m/d">
                  <c:v>41828</c:v>
                </c:pt>
                <c:pt idx="89" c:formatCode="yyyy/m/d">
                  <c:v>41829</c:v>
                </c:pt>
                <c:pt idx="90" c:formatCode="yyyy/m/d">
                  <c:v>41830</c:v>
                </c:pt>
                <c:pt idx="91" c:formatCode="yyyy/m/d">
                  <c:v>41831</c:v>
                </c:pt>
                <c:pt idx="92" c:formatCode="yyyy/m/d">
                  <c:v>41834</c:v>
                </c:pt>
                <c:pt idx="93" c:formatCode="yyyy/m/d">
                  <c:v>41835</c:v>
                </c:pt>
                <c:pt idx="94" c:formatCode="yyyy/m/d">
                  <c:v>41836</c:v>
                </c:pt>
                <c:pt idx="95" c:formatCode="yyyy/m/d">
                  <c:v>41837</c:v>
                </c:pt>
                <c:pt idx="96" c:formatCode="yyyy/m/d">
                  <c:v>41838</c:v>
                </c:pt>
                <c:pt idx="97" c:formatCode="yyyy/m/d">
                  <c:v>41841</c:v>
                </c:pt>
                <c:pt idx="98" c:formatCode="yyyy/m/d">
                  <c:v>41842</c:v>
                </c:pt>
                <c:pt idx="99" c:formatCode="yyyy/m/d">
                  <c:v>41843</c:v>
                </c:pt>
                <c:pt idx="100" c:formatCode="yyyy/m/d">
                  <c:v>41844</c:v>
                </c:pt>
                <c:pt idx="101" c:formatCode="yyyy/m/d">
                  <c:v>41845</c:v>
                </c:pt>
                <c:pt idx="102" c:formatCode="yyyy/m/d">
                  <c:v>41848</c:v>
                </c:pt>
                <c:pt idx="103" c:formatCode="yyyy/m/d">
                  <c:v>41849</c:v>
                </c:pt>
                <c:pt idx="104" c:formatCode="yyyy/m/d">
                  <c:v>41850</c:v>
                </c:pt>
                <c:pt idx="105" c:formatCode="yyyy/m/d">
                  <c:v>41851</c:v>
                </c:pt>
                <c:pt idx="106" c:formatCode="yyyy/m/d">
                  <c:v>41852</c:v>
                </c:pt>
                <c:pt idx="107" c:formatCode="yyyy/m/d">
                  <c:v>41855</c:v>
                </c:pt>
                <c:pt idx="108" c:formatCode="yyyy/m/d">
                  <c:v>41856</c:v>
                </c:pt>
                <c:pt idx="109" c:formatCode="yyyy/m/d">
                  <c:v>41857</c:v>
                </c:pt>
                <c:pt idx="110" c:formatCode="yyyy/m/d">
                  <c:v>41858</c:v>
                </c:pt>
                <c:pt idx="111" c:formatCode="yyyy/m/d">
                  <c:v>41859</c:v>
                </c:pt>
                <c:pt idx="112" c:formatCode="yyyy/m/d">
                  <c:v>41862</c:v>
                </c:pt>
                <c:pt idx="113" c:formatCode="yyyy/m/d">
                  <c:v>41863</c:v>
                </c:pt>
                <c:pt idx="114" c:formatCode="yyyy/m/d">
                  <c:v>41864</c:v>
                </c:pt>
                <c:pt idx="115" c:formatCode="yyyy/m/d">
                  <c:v>41865</c:v>
                </c:pt>
                <c:pt idx="116" c:formatCode="yyyy/m/d">
                  <c:v>41866</c:v>
                </c:pt>
                <c:pt idx="117" c:formatCode="yyyy/m/d">
                  <c:v>41869</c:v>
                </c:pt>
                <c:pt idx="118" c:formatCode="yyyy/m/d">
                  <c:v>41870</c:v>
                </c:pt>
                <c:pt idx="119" c:formatCode="yyyy/m/d">
                  <c:v>41871</c:v>
                </c:pt>
                <c:pt idx="120" c:formatCode="yyyy/m/d">
                  <c:v>41872</c:v>
                </c:pt>
                <c:pt idx="121" c:formatCode="yyyy/m/d">
                  <c:v>41873</c:v>
                </c:pt>
                <c:pt idx="122" c:formatCode="yyyy/m/d">
                  <c:v>41876</c:v>
                </c:pt>
                <c:pt idx="123" c:formatCode="yyyy/m/d">
                  <c:v>41877</c:v>
                </c:pt>
                <c:pt idx="124" c:formatCode="yyyy/m/d">
                  <c:v>41878</c:v>
                </c:pt>
                <c:pt idx="125" c:formatCode="yyyy/m/d">
                  <c:v>41879</c:v>
                </c:pt>
                <c:pt idx="126" c:formatCode="yyyy/m/d">
                  <c:v>41880</c:v>
                </c:pt>
                <c:pt idx="127" c:formatCode="yyyy/m/d">
                  <c:v>41883</c:v>
                </c:pt>
                <c:pt idx="128" c:formatCode="yyyy/m/d">
                  <c:v>41884</c:v>
                </c:pt>
                <c:pt idx="129" c:formatCode="yyyy/m/d">
                  <c:v>41885</c:v>
                </c:pt>
                <c:pt idx="130" c:formatCode="yyyy/m/d">
                  <c:v>41886</c:v>
                </c:pt>
                <c:pt idx="131" c:formatCode="yyyy/m/d">
                  <c:v>41887</c:v>
                </c:pt>
                <c:pt idx="132" c:formatCode="yyyy/m/d">
                  <c:v>41891</c:v>
                </c:pt>
                <c:pt idx="133" c:formatCode="yyyy/m/d">
                  <c:v>41892</c:v>
                </c:pt>
                <c:pt idx="134" c:formatCode="yyyy/m/d">
                  <c:v>41893</c:v>
                </c:pt>
                <c:pt idx="135" c:formatCode="yyyy/m/d">
                  <c:v>41894</c:v>
                </c:pt>
                <c:pt idx="136" c:formatCode="yyyy/m/d">
                  <c:v>41897</c:v>
                </c:pt>
                <c:pt idx="137" c:formatCode="yyyy/m/d">
                  <c:v>41898</c:v>
                </c:pt>
                <c:pt idx="138" c:formatCode="yyyy/m/d">
                  <c:v>41899</c:v>
                </c:pt>
                <c:pt idx="139" c:formatCode="yyyy/m/d">
                  <c:v>41900</c:v>
                </c:pt>
                <c:pt idx="140" c:formatCode="yyyy/m/d">
                  <c:v>41901</c:v>
                </c:pt>
                <c:pt idx="141" c:formatCode="yyyy/m/d">
                  <c:v>41904</c:v>
                </c:pt>
                <c:pt idx="142" c:formatCode="yyyy/m/d">
                  <c:v>41905</c:v>
                </c:pt>
                <c:pt idx="143" c:formatCode="yyyy/m/d">
                  <c:v>41906</c:v>
                </c:pt>
                <c:pt idx="144" c:formatCode="yyyy/m/d">
                  <c:v>41907</c:v>
                </c:pt>
                <c:pt idx="145" c:formatCode="yyyy/m/d">
                  <c:v>41908</c:v>
                </c:pt>
                <c:pt idx="146" c:formatCode="yyyy/m/d">
                  <c:v>41910</c:v>
                </c:pt>
                <c:pt idx="147" c:formatCode="yyyy/m/d">
                  <c:v>41911</c:v>
                </c:pt>
                <c:pt idx="148" c:formatCode="yyyy/m/d">
                  <c:v>41912</c:v>
                </c:pt>
                <c:pt idx="149" c:formatCode="yyyy/m/d">
                  <c:v>41920</c:v>
                </c:pt>
                <c:pt idx="150" c:formatCode="yyyy/m/d">
                  <c:v>41921</c:v>
                </c:pt>
                <c:pt idx="151" c:formatCode="yyyy/m/d">
                  <c:v>41922</c:v>
                </c:pt>
                <c:pt idx="152" c:formatCode="yyyy/m/d">
                  <c:v>41923</c:v>
                </c:pt>
                <c:pt idx="153" c:formatCode="yyyy/m/d">
                  <c:v>41925</c:v>
                </c:pt>
                <c:pt idx="154" c:formatCode="yyyy/m/d">
                  <c:v>41926</c:v>
                </c:pt>
                <c:pt idx="155" c:formatCode="yyyy/m/d">
                  <c:v>41927</c:v>
                </c:pt>
                <c:pt idx="156" c:formatCode="yyyy/m/d">
                  <c:v>41928</c:v>
                </c:pt>
                <c:pt idx="157" c:formatCode="yyyy/m/d">
                  <c:v>41929</c:v>
                </c:pt>
                <c:pt idx="158" c:formatCode="yyyy/m/d">
                  <c:v>41932</c:v>
                </c:pt>
                <c:pt idx="159" c:formatCode="yyyy/m/d">
                  <c:v>41933</c:v>
                </c:pt>
                <c:pt idx="160" c:formatCode="yyyy/m/d">
                  <c:v>41934</c:v>
                </c:pt>
                <c:pt idx="161" c:formatCode="yyyy/m/d">
                  <c:v>41935</c:v>
                </c:pt>
                <c:pt idx="162" c:formatCode="yyyy/m/d">
                  <c:v>41936</c:v>
                </c:pt>
                <c:pt idx="163" c:formatCode="yyyy/m/d">
                  <c:v>41939</c:v>
                </c:pt>
                <c:pt idx="164" c:formatCode="yyyy/m/d">
                  <c:v>41940</c:v>
                </c:pt>
                <c:pt idx="165" c:formatCode="yyyy/m/d">
                  <c:v>41941</c:v>
                </c:pt>
                <c:pt idx="166" c:formatCode="yyyy/m/d">
                  <c:v>41942</c:v>
                </c:pt>
                <c:pt idx="167" c:formatCode="yyyy/m/d">
                  <c:v>41943</c:v>
                </c:pt>
                <c:pt idx="168" c:formatCode="yyyy/m/d">
                  <c:v>41946</c:v>
                </c:pt>
                <c:pt idx="169" c:formatCode="yyyy/m/d">
                  <c:v>41947</c:v>
                </c:pt>
                <c:pt idx="170" c:formatCode="yyyy/m/d">
                  <c:v>41948</c:v>
                </c:pt>
                <c:pt idx="171" c:formatCode="yyyy/m/d">
                  <c:v>41949</c:v>
                </c:pt>
                <c:pt idx="172" c:formatCode="yyyy/m/d">
                  <c:v>41950</c:v>
                </c:pt>
                <c:pt idx="173" c:formatCode="yyyy/m/d">
                  <c:v>41953</c:v>
                </c:pt>
                <c:pt idx="174" c:formatCode="yyyy/m/d">
                  <c:v>41954</c:v>
                </c:pt>
                <c:pt idx="175" c:formatCode="yyyy/m/d">
                  <c:v>41955</c:v>
                </c:pt>
                <c:pt idx="176" c:formatCode="yyyy/m/d">
                  <c:v>41956</c:v>
                </c:pt>
                <c:pt idx="177" c:formatCode="yyyy/m/d">
                  <c:v>41957</c:v>
                </c:pt>
                <c:pt idx="178" c:formatCode="yyyy/m/d">
                  <c:v>41960</c:v>
                </c:pt>
                <c:pt idx="179" c:formatCode="yyyy/m/d">
                  <c:v>41961</c:v>
                </c:pt>
                <c:pt idx="180" c:formatCode="yyyy/m/d">
                  <c:v>41962</c:v>
                </c:pt>
                <c:pt idx="181" c:formatCode="yyyy/m/d">
                  <c:v>41963</c:v>
                </c:pt>
                <c:pt idx="182" c:formatCode="yyyy/m/d">
                  <c:v>41964</c:v>
                </c:pt>
                <c:pt idx="183" c:formatCode="yyyy/m/d">
                  <c:v>41967</c:v>
                </c:pt>
                <c:pt idx="184" c:formatCode="yyyy/m/d">
                  <c:v>41968</c:v>
                </c:pt>
                <c:pt idx="185" c:formatCode="yyyy/m/d">
                  <c:v>41969</c:v>
                </c:pt>
                <c:pt idx="186" c:formatCode="yyyy/m/d">
                  <c:v>41970</c:v>
                </c:pt>
                <c:pt idx="187" c:formatCode="yyyy/m/d">
                  <c:v>41971</c:v>
                </c:pt>
                <c:pt idx="188" c:formatCode="yyyy/m/d">
                  <c:v>41974</c:v>
                </c:pt>
                <c:pt idx="189" c:formatCode="yyyy/m/d">
                  <c:v>41975</c:v>
                </c:pt>
                <c:pt idx="190" c:formatCode="yyyy/m/d">
                  <c:v>41976</c:v>
                </c:pt>
                <c:pt idx="191" c:formatCode="yyyy/m/d">
                  <c:v>41977</c:v>
                </c:pt>
                <c:pt idx="192" c:formatCode="yyyy/m/d">
                  <c:v>41978</c:v>
                </c:pt>
                <c:pt idx="193" c:formatCode="yyyy/m/d">
                  <c:v>41981</c:v>
                </c:pt>
                <c:pt idx="194" c:formatCode="yyyy/m/d">
                  <c:v>41982</c:v>
                </c:pt>
                <c:pt idx="195" c:formatCode="yyyy/m/d">
                  <c:v>41983</c:v>
                </c:pt>
                <c:pt idx="196" c:formatCode="yyyy/m/d">
                  <c:v>41984</c:v>
                </c:pt>
                <c:pt idx="197" c:formatCode="yyyy/m/d">
                  <c:v>41985</c:v>
                </c:pt>
                <c:pt idx="198" c:formatCode="yyyy/m/d">
                  <c:v>41988</c:v>
                </c:pt>
                <c:pt idx="199" c:formatCode="yyyy/m/d">
                  <c:v>41989</c:v>
                </c:pt>
                <c:pt idx="200" c:formatCode="yyyy/m/d">
                  <c:v>41990</c:v>
                </c:pt>
                <c:pt idx="201" c:formatCode="yyyy/m/d">
                  <c:v>41991</c:v>
                </c:pt>
                <c:pt idx="202" c:formatCode="yyyy/m/d">
                  <c:v>41992</c:v>
                </c:pt>
                <c:pt idx="203" c:formatCode="yyyy/m/d">
                  <c:v>41995</c:v>
                </c:pt>
                <c:pt idx="204" c:formatCode="yyyy/m/d">
                  <c:v>41996</c:v>
                </c:pt>
                <c:pt idx="205" c:formatCode="yyyy/m/d">
                  <c:v>41997</c:v>
                </c:pt>
                <c:pt idx="206" c:formatCode="yyyy/m/d">
                  <c:v>41998</c:v>
                </c:pt>
                <c:pt idx="207" c:formatCode="yyyy/m/d">
                  <c:v>41999</c:v>
                </c:pt>
                <c:pt idx="208" c:formatCode="yyyy/m/d">
                  <c:v>42002</c:v>
                </c:pt>
                <c:pt idx="209" c:formatCode="yyyy/m/d">
                  <c:v>42003</c:v>
                </c:pt>
                <c:pt idx="210" c:formatCode="yyyy/m/d">
                  <c:v>42004</c:v>
                </c:pt>
                <c:pt idx="211" c:formatCode="yyyy/m/d">
                  <c:v>42008</c:v>
                </c:pt>
                <c:pt idx="212" c:formatCode="yyyy/m/d">
                  <c:v>42009</c:v>
                </c:pt>
                <c:pt idx="213" c:formatCode="yyyy/m/d">
                  <c:v>42010</c:v>
                </c:pt>
                <c:pt idx="214" c:formatCode="yyyy/m/d">
                  <c:v>42011</c:v>
                </c:pt>
                <c:pt idx="215" c:formatCode="yyyy/m/d">
                  <c:v>42012</c:v>
                </c:pt>
                <c:pt idx="216" c:formatCode="yyyy/m/d">
                  <c:v>42013</c:v>
                </c:pt>
                <c:pt idx="217" c:formatCode="yyyy/m/d">
                  <c:v>42016</c:v>
                </c:pt>
                <c:pt idx="218" c:formatCode="yyyy/m/d">
                  <c:v>42017</c:v>
                </c:pt>
                <c:pt idx="219" c:formatCode="yyyy/m/d">
                  <c:v>42018</c:v>
                </c:pt>
                <c:pt idx="220" c:formatCode="yyyy/m/d">
                  <c:v>42019</c:v>
                </c:pt>
                <c:pt idx="221" c:formatCode="yyyy/m/d">
                  <c:v>42020</c:v>
                </c:pt>
                <c:pt idx="222" c:formatCode="yyyy/m/d">
                  <c:v>42023</c:v>
                </c:pt>
                <c:pt idx="223" c:formatCode="yyyy/m/d">
                  <c:v>42024</c:v>
                </c:pt>
                <c:pt idx="224" c:formatCode="yyyy/m/d">
                  <c:v>42025</c:v>
                </c:pt>
                <c:pt idx="225" c:formatCode="yyyy/m/d">
                  <c:v>42026</c:v>
                </c:pt>
                <c:pt idx="226" c:formatCode="yyyy/m/d">
                  <c:v>42027</c:v>
                </c:pt>
                <c:pt idx="227" c:formatCode="yyyy/m/d">
                  <c:v>42030</c:v>
                </c:pt>
                <c:pt idx="228" c:formatCode="yyyy/m/d">
                  <c:v>42031</c:v>
                </c:pt>
                <c:pt idx="229" c:formatCode="yyyy/m/d">
                  <c:v>42032</c:v>
                </c:pt>
                <c:pt idx="230" c:formatCode="yyyy/m/d">
                  <c:v>42033</c:v>
                </c:pt>
                <c:pt idx="231" c:formatCode="yyyy/m/d">
                  <c:v>42034</c:v>
                </c:pt>
                <c:pt idx="232" c:formatCode="yyyy/m/d">
                  <c:v>42037</c:v>
                </c:pt>
                <c:pt idx="233" c:formatCode="yyyy/m/d">
                  <c:v>42038</c:v>
                </c:pt>
                <c:pt idx="234" c:formatCode="yyyy/m/d">
                  <c:v>42039</c:v>
                </c:pt>
                <c:pt idx="235" c:formatCode="yyyy/m/d">
                  <c:v>42040</c:v>
                </c:pt>
                <c:pt idx="236" c:formatCode="yyyy/m/d">
                  <c:v>42041</c:v>
                </c:pt>
                <c:pt idx="237" c:formatCode="yyyy/m/d">
                  <c:v>42044</c:v>
                </c:pt>
                <c:pt idx="238" c:formatCode="yyyy/m/d">
                  <c:v>42045</c:v>
                </c:pt>
                <c:pt idx="239" c:formatCode="yyyy/m/d">
                  <c:v>42046</c:v>
                </c:pt>
                <c:pt idx="240" c:formatCode="yyyy/m/d">
                  <c:v>42047</c:v>
                </c:pt>
                <c:pt idx="241" c:formatCode="yyyy/m/d">
                  <c:v>42048</c:v>
                </c:pt>
                <c:pt idx="242" c:formatCode="yyyy/m/d">
                  <c:v>42050</c:v>
                </c:pt>
                <c:pt idx="243" c:formatCode="yyyy/m/d">
                  <c:v>42051</c:v>
                </c:pt>
                <c:pt idx="244" c:formatCode="yyyy/m/d">
                  <c:v>42052</c:v>
                </c:pt>
                <c:pt idx="245" c:formatCode="yyyy/m/d">
                  <c:v>42060</c:v>
                </c:pt>
                <c:pt idx="246" c:formatCode="yyyy/m/d">
                  <c:v>42061</c:v>
                </c:pt>
                <c:pt idx="247" c:formatCode="yyyy/m/d">
                  <c:v>42062</c:v>
                </c:pt>
                <c:pt idx="248" c:formatCode="yyyy/m/d">
                  <c:v>42063</c:v>
                </c:pt>
                <c:pt idx="249" c:formatCode="yyyy/m/d">
                  <c:v>42065</c:v>
                </c:pt>
                <c:pt idx="250" c:formatCode="yyyy/m/d">
                  <c:v>42066</c:v>
                </c:pt>
                <c:pt idx="251" c:formatCode="yyyy/m/d">
                  <c:v>42067</c:v>
                </c:pt>
                <c:pt idx="252" c:formatCode="yyyy/m/d">
                  <c:v>42068</c:v>
                </c:pt>
                <c:pt idx="253" c:formatCode="yyyy/m/d">
                  <c:v>42069</c:v>
                </c:pt>
                <c:pt idx="254" c:formatCode="yyyy/m/d">
                  <c:v>42072</c:v>
                </c:pt>
                <c:pt idx="255" c:formatCode="yyyy/m/d">
                  <c:v>42073</c:v>
                </c:pt>
                <c:pt idx="256" c:formatCode="yyyy/m/d">
                  <c:v>42074</c:v>
                </c:pt>
                <c:pt idx="257" c:formatCode="yyyy/m/d">
                  <c:v>42075</c:v>
                </c:pt>
                <c:pt idx="258" c:formatCode="yyyy/m/d">
                  <c:v>42076</c:v>
                </c:pt>
                <c:pt idx="259" c:formatCode="yyyy/m/d">
                  <c:v>42079</c:v>
                </c:pt>
                <c:pt idx="260" c:formatCode="yyyy/m/d">
                  <c:v>42080</c:v>
                </c:pt>
                <c:pt idx="261" c:formatCode="yyyy/m/d">
                  <c:v>42081</c:v>
                </c:pt>
                <c:pt idx="262" c:formatCode="yyyy/m/d">
                  <c:v>42082</c:v>
                </c:pt>
                <c:pt idx="263" c:formatCode="yyyy/m/d">
                  <c:v>42083</c:v>
                </c:pt>
                <c:pt idx="264" c:formatCode="yyyy/m/d">
                  <c:v>42086</c:v>
                </c:pt>
                <c:pt idx="265" c:formatCode="yyyy/m/d">
                  <c:v>42087</c:v>
                </c:pt>
                <c:pt idx="266" c:formatCode="yyyy/m/d">
                  <c:v>42088</c:v>
                </c:pt>
                <c:pt idx="267" c:formatCode="yyyy/m/d">
                  <c:v>42089</c:v>
                </c:pt>
                <c:pt idx="268" c:formatCode="yyyy/m/d">
                  <c:v>42090</c:v>
                </c:pt>
                <c:pt idx="269" c:formatCode="yyyy/m/d">
                  <c:v>42093</c:v>
                </c:pt>
                <c:pt idx="270" c:formatCode="yyyy/m/d">
                  <c:v>42094</c:v>
                </c:pt>
                <c:pt idx="271" c:formatCode="yyyy/m/d">
                  <c:v>42095</c:v>
                </c:pt>
                <c:pt idx="272" c:formatCode="yyyy/m/d">
                  <c:v>42096</c:v>
                </c:pt>
                <c:pt idx="273" c:formatCode="yyyy/m/d">
                  <c:v>42097</c:v>
                </c:pt>
                <c:pt idx="274" c:formatCode="yyyy/m/d">
                  <c:v>42101</c:v>
                </c:pt>
                <c:pt idx="275" c:formatCode="yyyy/m/d">
                  <c:v>42102</c:v>
                </c:pt>
                <c:pt idx="276" c:formatCode="yyyy/m/d">
                  <c:v>42103</c:v>
                </c:pt>
                <c:pt idx="277" c:formatCode="yyyy/m/d">
                  <c:v>42104</c:v>
                </c:pt>
                <c:pt idx="278" c:formatCode="yyyy/m/d">
                  <c:v>42107</c:v>
                </c:pt>
                <c:pt idx="279" c:formatCode="yyyy/m/d">
                  <c:v>42108</c:v>
                </c:pt>
                <c:pt idx="280" c:formatCode="yyyy/m/d">
                  <c:v>42109</c:v>
                </c:pt>
                <c:pt idx="281" c:formatCode="yyyy/m/d">
                  <c:v>42110</c:v>
                </c:pt>
                <c:pt idx="282" c:formatCode="yyyy/m/d">
                  <c:v>42111</c:v>
                </c:pt>
                <c:pt idx="283" c:formatCode="yyyy/m/d">
                  <c:v>42114</c:v>
                </c:pt>
                <c:pt idx="284" c:formatCode="yyyy/m/d">
                  <c:v>42115</c:v>
                </c:pt>
                <c:pt idx="285" c:formatCode="yyyy/m/d">
                  <c:v>42116</c:v>
                </c:pt>
                <c:pt idx="286" c:formatCode="yyyy/m/d">
                  <c:v>42117</c:v>
                </c:pt>
                <c:pt idx="287" c:formatCode="yyyy/m/d">
                  <c:v>42118</c:v>
                </c:pt>
                <c:pt idx="288" c:formatCode="yyyy/m/d">
                  <c:v>42121</c:v>
                </c:pt>
                <c:pt idx="289" c:formatCode="yyyy/m/d">
                  <c:v>42122</c:v>
                </c:pt>
                <c:pt idx="290" c:formatCode="yyyy/m/d">
                  <c:v>42123</c:v>
                </c:pt>
                <c:pt idx="291" c:formatCode="yyyy/m/d">
                  <c:v>42124</c:v>
                </c:pt>
                <c:pt idx="292" c:formatCode="yyyy/m/d">
                  <c:v>42128</c:v>
                </c:pt>
                <c:pt idx="293" c:formatCode="yyyy/m/d">
                  <c:v>42129</c:v>
                </c:pt>
                <c:pt idx="294" c:formatCode="yyyy/m/d">
                  <c:v>42130</c:v>
                </c:pt>
                <c:pt idx="295" c:formatCode="yyyy/m/d">
                  <c:v>42131</c:v>
                </c:pt>
                <c:pt idx="296" c:formatCode="yyyy/m/d">
                  <c:v>42132</c:v>
                </c:pt>
                <c:pt idx="297" c:formatCode="yyyy/m/d">
                  <c:v>42135</c:v>
                </c:pt>
                <c:pt idx="298" c:formatCode="yyyy/m/d">
                  <c:v>42136</c:v>
                </c:pt>
                <c:pt idx="299" c:formatCode="yyyy/m/d">
                  <c:v>42137</c:v>
                </c:pt>
                <c:pt idx="300" c:formatCode="yyyy/m/d">
                  <c:v>42138</c:v>
                </c:pt>
                <c:pt idx="301" c:formatCode="yyyy/m/d">
                  <c:v>42139</c:v>
                </c:pt>
                <c:pt idx="302" c:formatCode="yyyy/m/d">
                  <c:v>42142</c:v>
                </c:pt>
                <c:pt idx="303" c:formatCode="yyyy/m/d">
                  <c:v>42143</c:v>
                </c:pt>
                <c:pt idx="304" c:formatCode="yyyy/m/d">
                  <c:v>42144</c:v>
                </c:pt>
                <c:pt idx="305" c:formatCode="yyyy/m/d">
                  <c:v>42145</c:v>
                </c:pt>
                <c:pt idx="306" c:formatCode="yyyy/m/d">
                  <c:v>42146</c:v>
                </c:pt>
                <c:pt idx="307" c:formatCode="yyyy/m/d">
                  <c:v>42149</c:v>
                </c:pt>
                <c:pt idx="308" c:formatCode="yyyy/m/d">
                  <c:v>42150</c:v>
                </c:pt>
                <c:pt idx="309" c:formatCode="yyyy/m/d">
                  <c:v>42151</c:v>
                </c:pt>
                <c:pt idx="310" c:formatCode="yyyy/m/d">
                  <c:v>42152</c:v>
                </c:pt>
                <c:pt idx="311" c:formatCode="yyyy/m/d">
                  <c:v>42153</c:v>
                </c:pt>
                <c:pt idx="312" c:formatCode="yyyy/m/d">
                  <c:v>42156</c:v>
                </c:pt>
                <c:pt idx="313" c:formatCode="yyyy/m/d">
                  <c:v>42157</c:v>
                </c:pt>
                <c:pt idx="314" c:formatCode="yyyy/m/d">
                  <c:v>42158</c:v>
                </c:pt>
                <c:pt idx="315" c:formatCode="yyyy/m/d">
                  <c:v>42159</c:v>
                </c:pt>
                <c:pt idx="316" c:formatCode="yyyy/m/d">
                  <c:v>42160</c:v>
                </c:pt>
                <c:pt idx="317" c:formatCode="yyyy/m/d">
                  <c:v>42163</c:v>
                </c:pt>
                <c:pt idx="318" c:formatCode="yyyy/m/d">
                  <c:v>42164</c:v>
                </c:pt>
                <c:pt idx="319" c:formatCode="yyyy/m/d">
                  <c:v>42165</c:v>
                </c:pt>
                <c:pt idx="320" c:formatCode="yyyy/m/d">
                  <c:v>42166</c:v>
                </c:pt>
                <c:pt idx="321" c:formatCode="yyyy/m/d">
                  <c:v>42167</c:v>
                </c:pt>
                <c:pt idx="322" c:formatCode="yyyy/m/d">
                  <c:v>42170</c:v>
                </c:pt>
                <c:pt idx="323" c:formatCode="yyyy/m/d">
                  <c:v>42171</c:v>
                </c:pt>
                <c:pt idx="324" c:formatCode="yyyy/m/d">
                  <c:v>42172</c:v>
                </c:pt>
                <c:pt idx="325" c:formatCode="yyyy/m/d">
                  <c:v>42173</c:v>
                </c:pt>
                <c:pt idx="326" c:formatCode="yyyy/m/d">
                  <c:v>42174</c:v>
                </c:pt>
                <c:pt idx="327" c:formatCode="yyyy/m/d">
                  <c:v>42178</c:v>
                </c:pt>
                <c:pt idx="328" c:formatCode="yyyy/m/d">
                  <c:v>42179</c:v>
                </c:pt>
                <c:pt idx="329" c:formatCode="yyyy/m/d">
                  <c:v>42180</c:v>
                </c:pt>
                <c:pt idx="330" c:formatCode="yyyy/m/d">
                  <c:v>42181</c:v>
                </c:pt>
                <c:pt idx="331" c:formatCode="yyyy/m/d">
                  <c:v>42184</c:v>
                </c:pt>
                <c:pt idx="332" c:formatCode="yyyy/m/d">
                  <c:v>42185</c:v>
                </c:pt>
                <c:pt idx="333" c:formatCode="yyyy/m/d">
                  <c:v>42186</c:v>
                </c:pt>
                <c:pt idx="334" c:formatCode="yyyy/m/d">
                  <c:v>42187</c:v>
                </c:pt>
                <c:pt idx="335" c:formatCode="yyyy/m/d">
                  <c:v>42188</c:v>
                </c:pt>
                <c:pt idx="336" c:formatCode="yyyy/m/d">
                  <c:v>42191</c:v>
                </c:pt>
                <c:pt idx="337" c:formatCode="yyyy/m/d">
                  <c:v>42192</c:v>
                </c:pt>
                <c:pt idx="338" c:formatCode="yyyy/m/d">
                  <c:v>42193</c:v>
                </c:pt>
                <c:pt idx="339" c:formatCode="yyyy/m/d">
                  <c:v>42194</c:v>
                </c:pt>
                <c:pt idx="340" c:formatCode="yyyy/m/d">
                  <c:v>42195</c:v>
                </c:pt>
                <c:pt idx="341" c:formatCode="yyyy/m/d">
                  <c:v>42198</c:v>
                </c:pt>
                <c:pt idx="342" c:formatCode="yyyy/m/d">
                  <c:v>42199</c:v>
                </c:pt>
                <c:pt idx="343" c:formatCode="yyyy/m/d">
                  <c:v>42200</c:v>
                </c:pt>
                <c:pt idx="344" c:formatCode="yyyy/m/d">
                  <c:v>42201</c:v>
                </c:pt>
                <c:pt idx="345" c:formatCode="yyyy/m/d">
                  <c:v>42202</c:v>
                </c:pt>
                <c:pt idx="346" c:formatCode="yyyy/m/d">
                  <c:v>42205</c:v>
                </c:pt>
                <c:pt idx="347" c:formatCode="yyyy/m/d">
                  <c:v>42206</c:v>
                </c:pt>
                <c:pt idx="348" c:formatCode="yyyy/m/d">
                  <c:v>42207</c:v>
                </c:pt>
                <c:pt idx="349" c:formatCode="yyyy/m/d">
                  <c:v>42208</c:v>
                </c:pt>
                <c:pt idx="350" c:formatCode="yyyy/m/d">
                  <c:v>42209</c:v>
                </c:pt>
                <c:pt idx="351" c:formatCode="yyyy/m/d">
                  <c:v>42212</c:v>
                </c:pt>
                <c:pt idx="352" c:formatCode="yyyy/m/d">
                  <c:v>42213</c:v>
                </c:pt>
                <c:pt idx="353" c:formatCode="yyyy/m/d">
                  <c:v>42214</c:v>
                </c:pt>
                <c:pt idx="354" c:formatCode="yyyy/m/d">
                  <c:v>42215</c:v>
                </c:pt>
                <c:pt idx="355" c:formatCode="yyyy/m/d">
                  <c:v>42216</c:v>
                </c:pt>
                <c:pt idx="356" c:formatCode="yyyy/m/d">
                  <c:v>42219</c:v>
                </c:pt>
                <c:pt idx="357" c:formatCode="yyyy/m/d">
                  <c:v>42220</c:v>
                </c:pt>
                <c:pt idx="358" c:formatCode="yyyy/m/d">
                  <c:v>42221</c:v>
                </c:pt>
                <c:pt idx="359" c:formatCode="yyyy/m/d">
                  <c:v>42222</c:v>
                </c:pt>
                <c:pt idx="360" c:formatCode="yyyy/m/d">
                  <c:v>42223</c:v>
                </c:pt>
                <c:pt idx="361" c:formatCode="yyyy/m/d">
                  <c:v>42226</c:v>
                </c:pt>
                <c:pt idx="362" c:formatCode="yyyy/m/d">
                  <c:v>42227</c:v>
                </c:pt>
                <c:pt idx="363" c:formatCode="yyyy/m/d">
                  <c:v>42228</c:v>
                </c:pt>
                <c:pt idx="364" c:formatCode="yyyy/m/d">
                  <c:v>42229</c:v>
                </c:pt>
                <c:pt idx="365" c:formatCode="yyyy/m/d">
                  <c:v>42230</c:v>
                </c:pt>
                <c:pt idx="366" c:formatCode="yyyy/m/d">
                  <c:v>42233</c:v>
                </c:pt>
                <c:pt idx="367" c:formatCode="yyyy/m/d">
                  <c:v>42234</c:v>
                </c:pt>
                <c:pt idx="368" c:formatCode="yyyy/m/d">
                  <c:v>42235</c:v>
                </c:pt>
                <c:pt idx="369" c:formatCode="yyyy/m/d">
                  <c:v>42236</c:v>
                </c:pt>
                <c:pt idx="370" c:formatCode="yyyy/m/d">
                  <c:v>42237</c:v>
                </c:pt>
                <c:pt idx="371" c:formatCode="yyyy/m/d">
                  <c:v>42240</c:v>
                </c:pt>
                <c:pt idx="372" c:formatCode="yyyy/m/d">
                  <c:v>42241</c:v>
                </c:pt>
                <c:pt idx="373" c:formatCode="yyyy/m/d">
                  <c:v>42242</c:v>
                </c:pt>
                <c:pt idx="374" c:formatCode="yyyy/m/d">
                  <c:v>42243</c:v>
                </c:pt>
                <c:pt idx="375" c:formatCode="yyyy/m/d">
                  <c:v>42244</c:v>
                </c:pt>
                <c:pt idx="376" c:formatCode="yyyy/m/d">
                  <c:v>42247</c:v>
                </c:pt>
                <c:pt idx="377" c:formatCode="yyyy/m/d">
                  <c:v>42248</c:v>
                </c:pt>
                <c:pt idx="378" c:formatCode="yyyy/m/d">
                  <c:v>42249</c:v>
                </c:pt>
                <c:pt idx="379" c:formatCode="yyyy/m/d">
                  <c:v>42253</c:v>
                </c:pt>
                <c:pt idx="380" c:formatCode="yyyy/m/d">
                  <c:v>42254</c:v>
                </c:pt>
                <c:pt idx="381" c:formatCode="yyyy/m/d">
                  <c:v>42255</c:v>
                </c:pt>
                <c:pt idx="382" c:formatCode="yyyy/m/d">
                  <c:v>42256</c:v>
                </c:pt>
                <c:pt idx="383" c:formatCode="yyyy/m/d">
                  <c:v>42257</c:v>
                </c:pt>
                <c:pt idx="384" c:formatCode="yyyy/m/d">
                  <c:v>42258</c:v>
                </c:pt>
                <c:pt idx="385" c:formatCode="yyyy/m/d">
                  <c:v>42261</c:v>
                </c:pt>
                <c:pt idx="386" c:formatCode="yyyy/m/d">
                  <c:v>42262</c:v>
                </c:pt>
                <c:pt idx="387" c:formatCode="yyyy/m/d">
                  <c:v>42263</c:v>
                </c:pt>
                <c:pt idx="388" c:formatCode="yyyy/m/d">
                  <c:v>42264</c:v>
                </c:pt>
                <c:pt idx="389" c:formatCode="yyyy/m/d">
                  <c:v>42265</c:v>
                </c:pt>
                <c:pt idx="390" c:formatCode="yyyy/m/d">
                  <c:v>42268</c:v>
                </c:pt>
                <c:pt idx="391" c:formatCode="yyyy/m/d">
                  <c:v>42269</c:v>
                </c:pt>
                <c:pt idx="392" c:formatCode="yyyy/m/d">
                  <c:v>42270</c:v>
                </c:pt>
                <c:pt idx="393" c:formatCode="yyyy/m/d">
                  <c:v>42271</c:v>
                </c:pt>
                <c:pt idx="394" c:formatCode="yyyy/m/d">
                  <c:v>42272</c:v>
                </c:pt>
                <c:pt idx="395" c:formatCode="yyyy/m/d">
                  <c:v>42275</c:v>
                </c:pt>
                <c:pt idx="396" c:formatCode="yyyy/m/d">
                  <c:v>42276</c:v>
                </c:pt>
                <c:pt idx="397" c:formatCode="yyyy/m/d">
                  <c:v>42277</c:v>
                </c:pt>
                <c:pt idx="398" c:formatCode="yyyy/m/d">
                  <c:v>42285</c:v>
                </c:pt>
                <c:pt idx="399" c:formatCode="yyyy/m/d">
                  <c:v>42286</c:v>
                </c:pt>
                <c:pt idx="400" c:formatCode="yyyy/m/d">
                  <c:v>42287</c:v>
                </c:pt>
                <c:pt idx="401" c:formatCode="yyyy/m/d">
                  <c:v>42289</c:v>
                </c:pt>
                <c:pt idx="402" c:formatCode="yyyy/m/d">
                  <c:v>42290</c:v>
                </c:pt>
                <c:pt idx="403" c:formatCode="yyyy/m/d">
                  <c:v>42291</c:v>
                </c:pt>
                <c:pt idx="404" c:formatCode="yyyy/m/d">
                  <c:v>42292</c:v>
                </c:pt>
                <c:pt idx="405" c:formatCode="yyyy/m/d">
                  <c:v>42293</c:v>
                </c:pt>
                <c:pt idx="406" c:formatCode="yyyy/m/d">
                  <c:v>42296</c:v>
                </c:pt>
                <c:pt idx="407" c:formatCode="yyyy/m/d">
                  <c:v>42297</c:v>
                </c:pt>
                <c:pt idx="408" c:formatCode="yyyy/m/d">
                  <c:v>42298</c:v>
                </c:pt>
                <c:pt idx="409" c:formatCode="yyyy/m/d">
                  <c:v>42299</c:v>
                </c:pt>
                <c:pt idx="410" c:formatCode="yyyy/m/d">
                  <c:v>42300</c:v>
                </c:pt>
                <c:pt idx="411" c:formatCode="yyyy/m/d">
                  <c:v>42303</c:v>
                </c:pt>
                <c:pt idx="412" c:formatCode="yyyy/m/d">
                  <c:v>42304</c:v>
                </c:pt>
                <c:pt idx="413" c:formatCode="yyyy/m/d">
                  <c:v>42305</c:v>
                </c:pt>
                <c:pt idx="414" c:formatCode="yyyy/m/d">
                  <c:v>42306</c:v>
                </c:pt>
                <c:pt idx="415" c:formatCode="yyyy/m/d">
                  <c:v>42307</c:v>
                </c:pt>
                <c:pt idx="416" c:formatCode="yyyy/m/d">
                  <c:v>42310</c:v>
                </c:pt>
                <c:pt idx="417" c:formatCode="yyyy/m/d">
                  <c:v>42311</c:v>
                </c:pt>
                <c:pt idx="418" c:formatCode="yyyy/m/d">
                  <c:v>42312</c:v>
                </c:pt>
                <c:pt idx="419" c:formatCode="yyyy/m/d">
                  <c:v>42313</c:v>
                </c:pt>
                <c:pt idx="420" c:formatCode="yyyy/m/d">
                  <c:v>42314</c:v>
                </c:pt>
                <c:pt idx="421" c:formatCode="yyyy/m/d">
                  <c:v>42317</c:v>
                </c:pt>
                <c:pt idx="422" c:formatCode="yyyy/m/d">
                  <c:v>42318</c:v>
                </c:pt>
                <c:pt idx="423" c:formatCode="yyyy/m/d">
                  <c:v>42319</c:v>
                </c:pt>
                <c:pt idx="424" c:formatCode="yyyy/m/d">
                  <c:v>42320</c:v>
                </c:pt>
                <c:pt idx="425" c:formatCode="yyyy/m/d">
                  <c:v>42321</c:v>
                </c:pt>
                <c:pt idx="426" c:formatCode="yyyy/m/d">
                  <c:v>42324</c:v>
                </c:pt>
                <c:pt idx="427" c:formatCode="yyyy/m/d">
                  <c:v>42325</c:v>
                </c:pt>
                <c:pt idx="428" c:formatCode="yyyy/m/d">
                  <c:v>42326</c:v>
                </c:pt>
                <c:pt idx="429" c:formatCode="yyyy/m/d">
                  <c:v>42327</c:v>
                </c:pt>
                <c:pt idx="430" c:formatCode="yyyy/m/d">
                  <c:v>42328</c:v>
                </c:pt>
                <c:pt idx="431" c:formatCode="yyyy/m/d">
                  <c:v>42331</c:v>
                </c:pt>
                <c:pt idx="432" c:formatCode="yyyy/m/d">
                  <c:v>42332</c:v>
                </c:pt>
                <c:pt idx="433" c:formatCode="yyyy/m/d">
                  <c:v>42333</c:v>
                </c:pt>
                <c:pt idx="434" c:formatCode="yyyy/m/d">
                  <c:v>42334</c:v>
                </c:pt>
                <c:pt idx="435" c:formatCode="yyyy/m/d">
                  <c:v>42335</c:v>
                </c:pt>
                <c:pt idx="436" c:formatCode="yyyy/m/d">
                  <c:v>42338</c:v>
                </c:pt>
                <c:pt idx="437" c:formatCode="yyyy/m/d">
                  <c:v>42339</c:v>
                </c:pt>
                <c:pt idx="438" c:formatCode="yyyy/m/d">
                  <c:v>42340</c:v>
                </c:pt>
                <c:pt idx="439" c:formatCode="yyyy/m/d">
                  <c:v>42341</c:v>
                </c:pt>
                <c:pt idx="440" c:formatCode="yyyy/m/d">
                  <c:v>42342</c:v>
                </c:pt>
                <c:pt idx="441" c:formatCode="yyyy/m/d">
                  <c:v>42345</c:v>
                </c:pt>
                <c:pt idx="442" c:formatCode="yyyy/m/d">
                  <c:v>42346</c:v>
                </c:pt>
                <c:pt idx="443" c:formatCode="yyyy/m/d">
                  <c:v>42347</c:v>
                </c:pt>
                <c:pt idx="444" c:formatCode="yyyy/m/d">
                  <c:v>42348</c:v>
                </c:pt>
                <c:pt idx="445" c:formatCode="yyyy/m/d">
                  <c:v>42349</c:v>
                </c:pt>
                <c:pt idx="446" c:formatCode="yyyy/m/d">
                  <c:v>42352</c:v>
                </c:pt>
                <c:pt idx="447" c:formatCode="yyyy/m/d">
                  <c:v>42353</c:v>
                </c:pt>
                <c:pt idx="448" c:formatCode="yyyy/m/d">
                  <c:v>42354</c:v>
                </c:pt>
                <c:pt idx="449" c:formatCode="yyyy/m/d">
                  <c:v>42355</c:v>
                </c:pt>
                <c:pt idx="450" c:formatCode="yyyy/m/d">
                  <c:v>42356</c:v>
                </c:pt>
                <c:pt idx="451" c:formatCode="yyyy/m/d">
                  <c:v>42359</c:v>
                </c:pt>
                <c:pt idx="452" c:formatCode="yyyy/m/d">
                  <c:v>42360</c:v>
                </c:pt>
                <c:pt idx="453" c:formatCode="yyyy/m/d">
                  <c:v>42361</c:v>
                </c:pt>
                <c:pt idx="454" c:formatCode="yyyy/m/d">
                  <c:v>42362</c:v>
                </c:pt>
                <c:pt idx="455" c:formatCode="yyyy/m/d">
                  <c:v>42363</c:v>
                </c:pt>
                <c:pt idx="456" c:formatCode="yyyy/m/d">
                  <c:v>42366</c:v>
                </c:pt>
                <c:pt idx="457" c:formatCode="yyyy/m/d">
                  <c:v>42367</c:v>
                </c:pt>
                <c:pt idx="458" c:formatCode="yyyy/m/d">
                  <c:v>42368</c:v>
                </c:pt>
                <c:pt idx="459" c:formatCode="yyyy/m/d">
                  <c:v>42369</c:v>
                </c:pt>
                <c:pt idx="460" c:formatCode="yyyy/m/d">
                  <c:v>42373</c:v>
                </c:pt>
                <c:pt idx="461" c:formatCode="yyyy/m/d">
                  <c:v>42374</c:v>
                </c:pt>
                <c:pt idx="462" c:formatCode="yyyy/m/d">
                  <c:v>42375</c:v>
                </c:pt>
                <c:pt idx="463" c:formatCode="yyyy/m/d">
                  <c:v>42376</c:v>
                </c:pt>
                <c:pt idx="464" c:formatCode="yyyy/m/d">
                  <c:v>42377</c:v>
                </c:pt>
                <c:pt idx="465" c:formatCode="yyyy/m/d">
                  <c:v>42380</c:v>
                </c:pt>
                <c:pt idx="466" c:formatCode="yyyy/m/d">
                  <c:v>42381</c:v>
                </c:pt>
                <c:pt idx="467" c:formatCode="yyyy/m/d">
                  <c:v>42382</c:v>
                </c:pt>
                <c:pt idx="468" c:formatCode="yyyy/m/d">
                  <c:v>42383</c:v>
                </c:pt>
                <c:pt idx="469" c:formatCode="yyyy/m/d">
                  <c:v>42384</c:v>
                </c:pt>
                <c:pt idx="470" c:formatCode="yyyy/m/d">
                  <c:v>42387</c:v>
                </c:pt>
                <c:pt idx="471" c:formatCode="yyyy/m/d">
                  <c:v>42388</c:v>
                </c:pt>
                <c:pt idx="472" c:formatCode="yyyy/m/d">
                  <c:v>42389</c:v>
                </c:pt>
                <c:pt idx="473" c:formatCode="yyyy/m/d">
                  <c:v>42390</c:v>
                </c:pt>
                <c:pt idx="474" c:formatCode="yyyy/m/d">
                  <c:v>42391</c:v>
                </c:pt>
                <c:pt idx="475" c:formatCode="yyyy/m/d">
                  <c:v>42394</c:v>
                </c:pt>
                <c:pt idx="476" c:formatCode="yyyy/m/d">
                  <c:v>42395</c:v>
                </c:pt>
                <c:pt idx="477" c:formatCode="yyyy/m/d">
                  <c:v>42396</c:v>
                </c:pt>
                <c:pt idx="478" c:formatCode="yyyy/m/d">
                  <c:v>42397</c:v>
                </c:pt>
                <c:pt idx="479" c:formatCode="yyyy/m/d">
                  <c:v>42398</c:v>
                </c:pt>
                <c:pt idx="480" c:formatCode="yyyy/m/d">
                  <c:v>42401</c:v>
                </c:pt>
                <c:pt idx="481" c:formatCode="yyyy/m/d">
                  <c:v>42402</c:v>
                </c:pt>
                <c:pt idx="482" c:formatCode="yyyy/m/d">
                  <c:v>42403</c:v>
                </c:pt>
                <c:pt idx="483" c:formatCode="yyyy/m/d">
                  <c:v>42404</c:v>
                </c:pt>
                <c:pt idx="484" c:formatCode="yyyy/m/d">
                  <c:v>42405</c:v>
                </c:pt>
                <c:pt idx="485" c:formatCode="yyyy/m/d">
                  <c:v>42406</c:v>
                </c:pt>
                <c:pt idx="486" c:formatCode="yyyy/m/d">
                  <c:v>42414</c:v>
                </c:pt>
                <c:pt idx="487" c:formatCode="yyyy/m/d">
                  <c:v>42415</c:v>
                </c:pt>
                <c:pt idx="488" c:formatCode="yyyy/m/d">
                  <c:v>42416</c:v>
                </c:pt>
                <c:pt idx="489" c:formatCode="yyyy/m/d">
                  <c:v>42417</c:v>
                </c:pt>
                <c:pt idx="490" c:formatCode="yyyy/m/d">
                  <c:v>42418</c:v>
                </c:pt>
                <c:pt idx="491" c:formatCode="yyyy/m/d">
                  <c:v>42419</c:v>
                </c:pt>
                <c:pt idx="492" c:formatCode="yyyy/m/d">
                  <c:v>42422</c:v>
                </c:pt>
                <c:pt idx="493" c:formatCode="yyyy/m/d">
                  <c:v>42423</c:v>
                </c:pt>
                <c:pt idx="494" c:formatCode="yyyy/m/d">
                  <c:v>42424</c:v>
                </c:pt>
                <c:pt idx="495" c:formatCode="yyyy/m/d">
                  <c:v>42425</c:v>
                </c:pt>
                <c:pt idx="496" c:formatCode="yyyy/m/d">
                  <c:v>42426</c:v>
                </c:pt>
                <c:pt idx="497" c:formatCode="yyyy/m/d">
                  <c:v>42429</c:v>
                </c:pt>
                <c:pt idx="498" c:formatCode="yyyy/m/d">
                  <c:v>42430</c:v>
                </c:pt>
                <c:pt idx="499" c:formatCode="yyyy/m/d">
                  <c:v>42431</c:v>
                </c:pt>
                <c:pt idx="500" c:formatCode="yyyy/m/d">
                  <c:v>42432</c:v>
                </c:pt>
                <c:pt idx="501" c:formatCode="yyyy/m/d">
                  <c:v>42433</c:v>
                </c:pt>
                <c:pt idx="502" c:formatCode="yyyy/m/d">
                  <c:v>42436</c:v>
                </c:pt>
                <c:pt idx="503" c:formatCode="yyyy/m/d">
                  <c:v>42437</c:v>
                </c:pt>
                <c:pt idx="504" c:formatCode="yyyy/m/d">
                  <c:v>42438</c:v>
                </c:pt>
                <c:pt idx="505" c:formatCode="yyyy/m/d">
                  <c:v>42439</c:v>
                </c:pt>
                <c:pt idx="506" c:formatCode="yyyy/m/d">
                  <c:v>42440</c:v>
                </c:pt>
                <c:pt idx="507" c:formatCode="yyyy/m/d">
                  <c:v>42443</c:v>
                </c:pt>
                <c:pt idx="508" c:formatCode="yyyy/m/d">
                  <c:v>42444</c:v>
                </c:pt>
                <c:pt idx="509" c:formatCode="yyyy/m/d">
                  <c:v>42445</c:v>
                </c:pt>
                <c:pt idx="510" c:formatCode="yyyy/m/d">
                  <c:v>42446</c:v>
                </c:pt>
                <c:pt idx="511" c:formatCode="yyyy/m/d">
                  <c:v>42447</c:v>
                </c:pt>
                <c:pt idx="512" c:formatCode="yyyy/m/d">
                  <c:v>42450</c:v>
                </c:pt>
                <c:pt idx="513" c:formatCode="yyyy/m/d">
                  <c:v>42451</c:v>
                </c:pt>
                <c:pt idx="514" c:formatCode="yyyy/m/d">
                  <c:v>42452</c:v>
                </c:pt>
                <c:pt idx="515" c:formatCode="yyyy/m/d">
                  <c:v>42453</c:v>
                </c:pt>
                <c:pt idx="516" c:formatCode="yyyy/m/d">
                  <c:v>42454</c:v>
                </c:pt>
                <c:pt idx="517" c:formatCode="yyyy/m/d">
                  <c:v>42457</c:v>
                </c:pt>
                <c:pt idx="518" c:formatCode="yyyy/m/d">
                  <c:v>42458</c:v>
                </c:pt>
                <c:pt idx="519" c:formatCode="yyyy/m/d">
                  <c:v>42459</c:v>
                </c:pt>
                <c:pt idx="520" c:formatCode="yyyy/m/d">
                  <c:v>42460</c:v>
                </c:pt>
                <c:pt idx="521" c:formatCode="yyyy/m/d">
                  <c:v>42461</c:v>
                </c:pt>
                <c:pt idx="522" c:formatCode="yyyy/m/d">
                  <c:v>42465</c:v>
                </c:pt>
                <c:pt idx="523" c:formatCode="yyyy/m/d">
                  <c:v>42466</c:v>
                </c:pt>
                <c:pt idx="524" c:formatCode="yyyy/m/d">
                  <c:v>42467</c:v>
                </c:pt>
                <c:pt idx="525" c:formatCode="yyyy/m/d">
                  <c:v>42468</c:v>
                </c:pt>
                <c:pt idx="526" c:formatCode="yyyy/m/d">
                  <c:v>42471</c:v>
                </c:pt>
                <c:pt idx="527" c:formatCode="yyyy/m/d">
                  <c:v>42472</c:v>
                </c:pt>
                <c:pt idx="528" c:formatCode="yyyy/m/d">
                  <c:v>42473</c:v>
                </c:pt>
                <c:pt idx="529" c:formatCode="yyyy/m/d">
                  <c:v>42474</c:v>
                </c:pt>
                <c:pt idx="530" c:formatCode="yyyy/m/d">
                  <c:v>42475</c:v>
                </c:pt>
                <c:pt idx="531" c:formatCode="yyyy/m/d">
                  <c:v>42478</c:v>
                </c:pt>
                <c:pt idx="532" c:formatCode="yyyy/m/d">
                  <c:v>42479</c:v>
                </c:pt>
                <c:pt idx="533" c:formatCode="yyyy/m/d">
                  <c:v>42480</c:v>
                </c:pt>
                <c:pt idx="534" c:formatCode="yyyy/m/d">
                  <c:v>42481</c:v>
                </c:pt>
                <c:pt idx="535" c:formatCode="yyyy/m/d">
                  <c:v>42482</c:v>
                </c:pt>
                <c:pt idx="536" c:formatCode="yyyy/m/d">
                  <c:v>42485</c:v>
                </c:pt>
                <c:pt idx="537" c:formatCode="yyyy/m/d">
                  <c:v>42486</c:v>
                </c:pt>
                <c:pt idx="538" c:formatCode="yyyy/m/d">
                  <c:v>42487</c:v>
                </c:pt>
                <c:pt idx="539" c:formatCode="yyyy/m/d">
                  <c:v>42488</c:v>
                </c:pt>
                <c:pt idx="540" c:formatCode="yyyy/m/d">
                  <c:v>42489</c:v>
                </c:pt>
                <c:pt idx="541" c:formatCode="yyyy/m/d">
                  <c:v>42493</c:v>
                </c:pt>
                <c:pt idx="542" c:formatCode="yyyy/m/d">
                  <c:v>42494</c:v>
                </c:pt>
                <c:pt idx="543" c:formatCode="yyyy/m/d">
                  <c:v>42495</c:v>
                </c:pt>
                <c:pt idx="544" c:formatCode="yyyy/m/d">
                  <c:v>42496</c:v>
                </c:pt>
                <c:pt idx="545" c:formatCode="yyyy/m/d">
                  <c:v>42499</c:v>
                </c:pt>
                <c:pt idx="546" c:formatCode="yyyy/m/d">
                  <c:v>42500</c:v>
                </c:pt>
                <c:pt idx="547" c:formatCode="yyyy/m/d">
                  <c:v>42501</c:v>
                </c:pt>
                <c:pt idx="548" c:formatCode="yyyy/m/d">
                  <c:v>42502</c:v>
                </c:pt>
                <c:pt idx="549" c:formatCode="yyyy/m/d">
                  <c:v>42503</c:v>
                </c:pt>
                <c:pt idx="550" c:formatCode="yyyy/m/d">
                  <c:v>42506</c:v>
                </c:pt>
                <c:pt idx="551" c:formatCode="yyyy/m/d">
                  <c:v>42507</c:v>
                </c:pt>
                <c:pt idx="552" c:formatCode="yyyy/m/d">
                  <c:v>42508</c:v>
                </c:pt>
                <c:pt idx="553" c:formatCode="yyyy/m/d">
                  <c:v>42509</c:v>
                </c:pt>
                <c:pt idx="554" c:formatCode="yyyy/m/d">
                  <c:v>42510</c:v>
                </c:pt>
                <c:pt idx="555" c:formatCode="yyyy/m/d">
                  <c:v>42513</c:v>
                </c:pt>
                <c:pt idx="556" c:formatCode="yyyy/m/d">
                  <c:v>42514</c:v>
                </c:pt>
                <c:pt idx="557" c:formatCode="yyyy/m/d">
                  <c:v>42515</c:v>
                </c:pt>
                <c:pt idx="558" c:formatCode="yyyy/m/d">
                  <c:v>42516</c:v>
                </c:pt>
                <c:pt idx="559" c:formatCode="yyyy/m/d">
                  <c:v>42517</c:v>
                </c:pt>
                <c:pt idx="560" c:formatCode="yyyy/m/d">
                  <c:v>42520</c:v>
                </c:pt>
                <c:pt idx="561" c:formatCode="yyyy/m/d">
                  <c:v>42521</c:v>
                </c:pt>
                <c:pt idx="562" c:formatCode="yyyy/m/d">
                  <c:v>42522</c:v>
                </c:pt>
                <c:pt idx="563" c:formatCode="yyyy/m/d">
                  <c:v>42523</c:v>
                </c:pt>
                <c:pt idx="564" c:formatCode="yyyy/m/d">
                  <c:v>42524</c:v>
                </c:pt>
                <c:pt idx="565" c:formatCode="yyyy/m/d">
                  <c:v>42527</c:v>
                </c:pt>
                <c:pt idx="566" c:formatCode="yyyy/m/d">
                  <c:v>42528</c:v>
                </c:pt>
                <c:pt idx="567" c:formatCode="yyyy/m/d">
                  <c:v>42529</c:v>
                </c:pt>
                <c:pt idx="568" c:formatCode="yyyy/m/d">
                  <c:v>42533</c:v>
                </c:pt>
                <c:pt idx="569" c:formatCode="yyyy/m/d">
                  <c:v>42534</c:v>
                </c:pt>
                <c:pt idx="570" c:formatCode="yyyy/m/d">
                  <c:v>42535</c:v>
                </c:pt>
                <c:pt idx="571" c:formatCode="yyyy/m/d">
                  <c:v>42536</c:v>
                </c:pt>
                <c:pt idx="572" c:formatCode="yyyy/m/d">
                  <c:v>42537</c:v>
                </c:pt>
                <c:pt idx="573" c:formatCode="yyyy/m/d">
                  <c:v>42538</c:v>
                </c:pt>
                <c:pt idx="574" c:formatCode="yyyy/m/d">
                  <c:v>42541</c:v>
                </c:pt>
                <c:pt idx="575" c:formatCode="yyyy/m/d">
                  <c:v>42542</c:v>
                </c:pt>
                <c:pt idx="576" c:formatCode="yyyy/m/d">
                  <c:v>42543</c:v>
                </c:pt>
                <c:pt idx="577" c:formatCode="yyyy/m/d">
                  <c:v>42544</c:v>
                </c:pt>
                <c:pt idx="578" c:formatCode="yyyy/m/d">
                  <c:v>42545</c:v>
                </c:pt>
                <c:pt idx="579" c:formatCode="yyyy/m/d">
                  <c:v>42548</c:v>
                </c:pt>
                <c:pt idx="580" c:formatCode="yyyy/m/d">
                  <c:v>42549</c:v>
                </c:pt>
                <c:pt idx="581" c:formatCode="yyyy/m/d">
                  <c:v>42550</c:v>
                </c:pt>
                <c:pt idx="582" c:formatCode="yyyy/m/d">
                  <c:v>42551</c:v>
                </c:pt>
                <c:pt idx="583" c:formatCode="yyyy/m/d">
                  <c:v>42552</c:v>
                </c:pt>
                <c:pt idx="584" c:formatCode="yyyy/m/d">
                  <c:v>42555</c:v>
                </c:pt>
                <c:pt idx="585" c:formatCode="yyyy/m/d">
                  <c:v>42556</c:v>
                </c:pt>
                <c:pt idx="586" c:formatCode="yyyy/m/d">
                  <c:v>42557</c:v>
                </c:pt>
                <c:pt idx="587" c:formatCode="yyyy/m/d">
                  <c:v>42558</c:v>
                </c:pt>
                <c:pt idx="588" c:formatCode="yyyy/m/d">
                  <c:v>42559</c:v>
                </c:pt>
                <c:pt idx="589" c:formatCode="yyyy/m/d">
                  <c:v>42562</c:v>
                </c:pt>
                <c:pt idx="590" c:formatCode="yyyy/m/d">
                  <c:v>42563</c:v>
                </c:pt>
                <c:pt idx="591" c:formatCode="yyyy/m/d">
                  <c:v>42564</c:v>
                </c:pt>
                <c:pt idx="592" c:formatCode="yyyy/m/d">
                  <c:v>42565</c:v>
                </c:pt>
                <c:pt idx="593" c:formatCode="yyyy/m/d">
                  <c:v>42566</c:v>
                </c:pt>
                <c:pt idx="594" c:formatCode="yyyy/m/d">
                  <c:v>42569</c:v>
                </c:pt>
                <c:pt idx="595" c:formatCode="yyyy/m/d">
                  <c:v>42570</c:v>
                </c:pt>
                <c:pt idx="596" c:formatCode="yyyy/m/d">
                  <c:v>42571</c:v>
                </c:pt>
                <c:pt idx="597" c:formatCode="yyyy/m/d">
                  <c:v>42572</c:v>
                </c:pt>
                <c:pt idx="598" c:formatCode="yyyy/m/d">
                  <c:v>42573</c:v>
                </c:pt>
                <c:pt idx="599" c:formatCode="yyyy/m/d">
                  <c:v>42576</c:v>
                </c:pt>
                <c:pt idx="600" c:formatCode="yyyy/m/d">
                  <c:v>42577</c:v>
                </c:pt>
                <c:pt idx="601" c:formatCode="yyyy/m/d">
                  <c:v>42578</c:v>
                </c:pt>
                <c:pt idx="602" c:formatCode="yyyy/m/d">
                  <c:v>42579</c:v>
                </c:pt>
                <c:pt idx="603" c:formatCode="yyyy/m/d">
                  <c:v>42580</c:v>
                </c:pt>
                <c:pt idx="604" c:formatCode="yyyy/m/d">
                  <c:v>42583</c:v>
                </c:pt>
                <c:pt idx="605" c:formatCode="yyyy/m/d">
                  <c:v>42584</c:v>
                </c:pt>
                <c:pt idx="606" c:formatCode="yyyy/m/d">
                  <c:v>42585</c:v>
                </c:pt>
                <c:pt idx="607" c:formatCode="yyyy/m/d">
                  <c:v>42586</c:v>
                </c:pt>
                <c:pt idx="608" c:formatCode="yyyy/m/d">
                  <c:v>42587</c:v>
                </c:pt>
                <c:pt idx="609" c:formatCode="yyyy/m/d">
                  <c:v>42590</c:v>
                </c:pt>
                <c:pt idx="610" c:formatCode="yyyy/m/d">
                  <c:v>42591</c:v>
                </c:pt>
                <c:pt idx="611" c:formatCode="yyyy/m/d">
                  <c:v>42592</c:v>
                </c:pt>
                <c:pt idx="612" c:formatCode="yyyy/m/d">
                  <c:v>42593</c:v>
                </c:pt>
                <c:pt idx="613" c:formatCode="yyyy/m/d">
                  <c:v>42594</c:v>
                </c:pt>
                <c:pt idx="614" c:formatCode="yyyy/m/d">
                  <c:v>42597</c:v>
                </c:pt>
                <c:pt idx="615" c:formatCode="yyyy/m/d">
                  <c:v>42598</c:v>
                </c:pt>
                <c:pt idx="616" c:formatCode="yyyy/m/d">
                  <c:v>42599</c:v>
                </c:pt>
                <c:pt idx="617" c:formatCode="yyyy/m/d">
                  <c:v>42600</c:v>
                </c:pt>
                <c:pt idx="618" c:formatCode="yyyy/m/d">
                  <c:v>42601</c:v>
                </c:pt>
                <c:pt idx="619" c:formatCode="yyyy/m/d">
                  <c:v>42604</c:v>
                </c:pt>
                <c:pt idx="620" c:formatCode="yyyy/m/d">
                  <c:v>42605</c:v>
                </c:pt>
                <c:pt idx="621" c:formatCode="yyyy/m/d">
                  <c:v>42606</c:v>
                </c:pt>
                <c:pt idx="622" c:formatCode="yyyy/m/d">
                  <c:v>42607</c:v>
                </c:pt>
                <c:pt idx="623" c:formatCode="yyyy/m/d">
                  <c:v>42608</c:v>
                </c:pt>
                <c:pt idx="624" c:formatCode="yyyy/m/d">
                  <c:v>42611</c:v>
                </c:pt>
                <c:pt idx="625" c:formatCode="yyyy/m/d">
                  <c:v>42612</c:v>
                </c:pt>
                <c:pt idx="626" c:formatCode="yyyy/m/d">
                  <c:v>42613</c:v>
                </c:pt>
                <c:pt idx="627" c:formatCode="yyyy/m/d">
                  <c:v>42614</c:v>
                </c:pt>
                <c:pt idx="628" c:formatCode="yyyy/m/d">
                  <c:v>42615</c:v>
                </c:pt>
                <c:pt idx="629" c:formatCode="yyyy/m/d">
                  <c:v>42618</c:v>
                </c:pt>
                <c:pt idx="630" c:formatCode="yyyy/m/d">
                  <c:v>42619</c:v>
                </c:pt>
                <c:pt idx="631" c:formatCode="yyyy/m/d">
                  <c:v>42620</c:v>
                </c:pt>
                <c:pt idx="632" c:formatCode="yyyy/m/d">
                  <c:v>42621</c:v>
                </c:pt>
                <c:pt idx="633" c:formatCode="yyyy/m/d">
                  <c:v>42622</c:v>
                </c:pt>
                <c:pt idx="634" c:formatCode="yyyy/m/d">
                  <c:v>42625</c:v>
                </c:pt>
                <c:pt idx="635" c:formatCode="yyyy/m/d">
                  <c:v>42626</c:v>
                </c:pt>
                <c:pt idx="636" c:formatCode="yyyy/m/d">
                  <c:v>42627</c:v>
                </c:pt>
                <c:pt idx="637" c:formatCode="yyyy/m/d">
                  <c:v>42631</c:v>
                </c:pt>
                <c:pt idx="638" c:formatCode="yyyy/m/d">
                  <c:v>42632</c:v>
                </c:pt>
                <c:pt idx="639" c:formatCode="yyyy/m/d">
                  <c:v>42633</c:v>
                </c:pt>
                <c:pt idx="640" c:formatCode="yyyy/m/d">
                  <c:v>42634</c:v>
                </c:pt>
                <c:pt idx="641" c:formatCode="yyyy/m/d">
                  <c:v>42635</c:v>
                </c:pt>
                <c:pt idx="642" c:formatCode="yyyy/m/d">
                  <c:v>42636</c:v>
                </c:pt>
                <c:pt idx="643" c:formatCode="yyyy/m/d">
                  <c:v>42639</c:v>
                </c:pt>
                <c:pt idx="644" c:formatCode="yyyy/m/d">
                  <c:v>42640</c:v>
                </c:pt>
                <c:pt idx="645" c:formatCode="yyyy/m/d">
                  <c:v>42641</c:v>
                </c:pt>
                <c:pt idx="646" c:formatCode="yyyy/m/d">
                  <c:v>42642</c:v>
                </c:pt>
                <c:pt idx="647" c:formatCode="yyyy/m/d">
                  <c:v>42643</c:v>
                </c:pt>
                <c:pt idx="648" c:formatCode="yyyy/m/d">
                  <c:v>42651</c:v>
                </c:pt>
                <c:pt idx="649" c:formatCode="yyyy/m/d">
                  <c:v>42652</c:v>
                </c:pt>
                <c:pt idx="650" c:formatCode="yyyy/m/d">
                  <c:v>42653</c:v>
                </c:pt>
                <c:pt idx="651" c:formatCode="yyyy/m/d">
                  <c:v>42654</c:v>
                </c:pt>
                <c:pt idx="652" c:formatCode="yyyy/m/d">
                  <c:v>42655</c:v>
                </c:pt>
                <c:pt idx="653" c:formatCode="yyyy/m/d">
                  <c:v>42656</c:v>
                </c:pt>
                <c:pt idx="654" c:formatCode="yyyy/m/d">
                  <c:v>42657</c:v>
                </c:pt>
                <c:pt idx="655" c:formatCode="yyyy/m/d">
                  <c:v>42660</c:v>
                </c:pt>
                <c:pt idx="656" c:formatCode="yyyy/m/d">
                  <c:v>42661</c:v>
                </c:pt>
                <c:pt idx="657" c:formatCode="yyyy/m/d">
                  <c:v>42662</c:v>
                </c:pt>
                <c:pt idx="658" c:formatCode="yyyy/m/d">
                  <c:v>42663</c:v>
                </c:pt>
                <c:pt idx="659" c:formatCode="yyyy/m/d">
                  <c:v>42664</c:v>
                </c:pt>
                <c:pt idx="660" c:formatCode="yyyy/m/d">
                  <c:v>42667</c:v>
                </c:pt>
                <c:pt idx="661" c:formatCode="yyyy/m/d">
                  <c:v>42668</c:v>
                </c:pt>
                <c:pt idx="662" c:formatCode="yyyy/m/d">
                  <c:v>42669</c:v>
                </c:pt>
                <c:pt idx="663" c:formatCode="yyyy/m/d">
                  <c:v>42670</c:v>
                </c:pt>
                <c:pt idx="664" c:formatCode="yyyy/m/d">
                  <c:v>42671</c:v>
                </c:pt>
                <c:pt idx="665" c:formatCode="yyyy/m/d">
                  <c:v>42674</c:v>
                </c:pt>
                <c:pt idx="666" c:formatCode="yyyy/m/d">
                  <c:v>42675</c:v>
                </c:pt>
                <c:pt idx="667" c:formatCode="yyyy/m/d">
                  <c:v>42676</c:v>
                </c:pt>
                <c:pt idx="668" c:formatCode="yyyy/m/d">
                  <c:v>42677</c:v>
                </c:pt>
                <c:pt idx="669" c:formatCode="yyyy/m/d">
                  <c:v>42678</c:v>
                </c:pt>
                <c:pt idx="670" c:formatCode="yyyy/m/d">
                  <c:v>42681</c:v>
                </c:pt>
                <c:pt idx="671" c:formatCode="yyyy/m/d">
                  <c:v>42682</c:v>
                </c:pt>
                <c:pt idx="672" c:formatCode="yyyy/m/d">
                  <c:v>42683</c:v>
                </c:pt>
                <c:pt idx="673" c:formatCode="yyyy/m/d">
                  <c:v>42684</c:v>
                </c:pt>
                <c:pt idx="674" c:formatCode="yyyy/m/d">
                  <c:v>42685</c:v>
                </c:pt>
                <c:pt idx="675" c:formatCode="yyyy/m/d">
                  <c:v>42688</c:v>
                </c:pt>
                <c:pt idx="676" c:formatCode="yyyy/m/d">
                  <c:v>42689</c:v>
                </c:pt>
                <c:pt idx="677" c:formatCode="yyyy/m/d">
                  <c:v>42690</c:v>
                </c:pt>
                <c:pt idx="678" c:formatCode="yyyy/m/d">
                  <c:v>42691</c:v>
                </c:pt>
                <c:pt idx="679" c:formatCode="yyyy/m/d">
                  <c:v>42692</c:v>
                </c:pt>
                <c:pt idx="680" c:formatCode="yyyy/m/d">
                  <c:v>42695</c:v>
                </c:pt>
                <c:pt idx="681" c:formatCode="yyyy/m/d">
                  <c:v>42696</c:v>
                </c:pt>
                <c:pt idx="682" c:formatCode="yyyy/m/d">
                  <c:v>42697</c:v>
                </c:pt>
                <c:pt idx="683" c:formatCode="yyyy/m/d">
                  <c:v>42698</c:v>
                </c:pt>
                <c:pt idx="684" c:formatCode="yyyy/m/d">
                  <c:v>42699</c:v>
                </c:pt>
                <c:pt idx="685" c:formatCode="yyyy/m/d">
                  <c:v>42702</c:v>
                </c:pt>
                <c:pt idx="686" c:formatCode="yyyy/m/d">
                  <c:v>42703</c:v>
                </c:pt>
                <c:pt idx="687" c:formatCode="yyyy/m/d">
                  <c:v>42704</c:v>
                </c:pt>
                <c:pt idx="688" c:formatCode="yyyy/m/d">
                  <c:v>42705</c:v>
                </c:pt>
                <c:pt idx="689" c:formatCode="yyyy/m/d">
                  <c:v>42706</c:v>
                </c:pt>
                <c:pt idx="690" c:formatCode="yyyy/m/d">
                  <c:v>42709</c:v>
                </c:pt>
                <c:pt idx="691" c:formatCode="yyyy/m/d">
                  <c:v>42710</c:v>
                </c:pt>
                <c:pt idx="692" c:formatCode="yyyy/m/d">
                  <c:v>42711</c:v>
                </c:pt>
                <c:pt idx="693" c:formatCode="yyyy/m/d">
                  <c:v>42712</c:v>
                </c:pt>
                <c:pt idx="694" c:formatCode="yyyy/m/d">
                  <c:v>42713</c:v>
                </c:pt>
                <c:pt idx="695" c:formatCode="yyyy/m/d">
                  <c:v>42716</c:v>
                </c:pt>
                <c:pt idx="696" c:formatCode="yyyy/m/d">
                  <c:v>42717</c:v>
                </c:pt>
                <c:pt idx="697" c:formatCode="yyyy/m/d">
                  <c:v>42718</c:v>
                </c:pt>
                <c:pt idx="698" c:formatCode="yyyy/m/d">
                  <c:v>42719</c:v>
                </c:pt>
                <c:pt idx="699" c:formatCode="yyyy/m/d">
                  <c:v>42720</c:v>
                </c:pt>
                <c:pt idx="700" c:formatCode="yyyy/m/d">
                  <c:v>42723</c:v>
                </c:pt>
                <c:pt idx="701" c:formatCode="yyyy/m/d">
                  <c:v>42724</c:v>
                </c:pt>
                <c:pt idx="702" c:formatCode="yyyy/m/d">
                  <c:v>42725</c:v>
                </c:pt>
                <c:pt idx="703" c:formatCode="yyyy/m/d">
                  <c:v>42726</c:v>
                </c:pt>
                <c:pt idx="704" c:formatCode="yyyy/m/d">
                  <c:v>42727</c:v>
                </c:pt>
                <c:pt idx="705" c:formatCode="yyyy/m/d">
                  <c:v>42730</c:v>
                </c:pt>
                <c:pt idx="706" c:formatCode="yyyy/m/d">
                  <c:v>42731</c:v>
                </c:pt>
                <c:pt idx="707" c:formatCode="yyyy/m/d">
                  <c:v>42732</c:v>
                </c:pt>
                <c:pt idx="708" c:formatCode="yyyy/m/d">
                  <c:v>42733</c:v>
                </c:pt>
                <c:pt idx="709" c:formatCode="yyyy/m/d">
                  <c:v>42734</c:v>
                </c:pt>
                <c:pt idx="710" c:formatCode="yyyy/m/d">
                  <c:v>42735</c:v>
                </c:pt>
                <c:pt idx="711" c:formatCode="yyyy/m/d">
                  <c:v>42738</c:v>
                </c:pt>
                <c:pt idx="712" c:formatCode="yyyy/m/d">
                  <c:v>42739</c:v>
                </c:pt>
                <c:pt idx="713" c:formatCode="yyyy/m/d">
                  <c:v>42740</c:v>
                </c:pt>
                <c:pt idx="714" c:formatCode="yyyy/m/d">
                  <c:v>42741</c:v>
                </c:pt>
                <c:pt idx="715" c:formatCode="yyyy/m/d">
                  <c:v>42744</c:v>
                </c:pt>
                <c:pt idx="716" c:formatCode="yyyy/m/d">
                  <c:v>42745</c:v>
                </c:pt>
                <c:pt idx="717" c:formatCode="yyyy/m/d">
                  <c:v>42746</c:v>
                </c:pt>
                <c:pt idx="718" c:formatCode="yyyy/m/d">
                  <c:v>42747</c:v>
                </c:pt>
                <c:pt idx="719" c:formatCode="yyyy/m/d">
                  <c:v>42748</c:v>
                </c:pt>
                <c:pt idx="720" c:formatCode="yyyy/m/d">
                  <c:v>42751</c:v>
                </c:pt>
                <c:pt idx="721" c:formatCode="yyyy/m/d">
                  <c:v>42752</c:v>
                </c:pt>
                <c:pt idx="722" c:formatCode="yyyy/m/d">
                  <c:v>42753</c:v>
                </c:pt>
                <c:pt idx="723" c:formatCode="yyyy/m/d">
                  <c:v>42754</c:v>
                </c:pt>
                <c:pt idx="724" c:formatCode="yyyy/m/d">
                  <c:v>42755</c:v>
                </c:pt>
                <c:pt idx="725" c:formatCode="yyyy/m/d">
                  <c:v>42757</c:v>
                </c:pt>
                <c:pt idx="726" c:formatCode="yyyy/m/d">
                  <c:v>42758</c:v>
                </c:pt>
                <c:pt idx="727" c:formatCode="yyyy/m/d">
                  <c:v>42759</c:v>
                </c:pt>
                <c:pt idx="728" c:formatCode="yyyy/m/d">
                  <c:v>42760</c:v>
                </c:pt>
                <c:pt idx="729" c:formatCode="yyyy/m/d">
                  <c:v>42761</c:v>
                </c:pt>
                <c:pt idx="730" c:formatCode="yyyy/m/d">
                  <c:v>42769</c:v>
                </c:pt>
                <c:pt idx="731" c:formatCode="yyyy/m/d">
                  <c:v>42770</c:v>
                </c:pt>
                <c:pt idx="732" c:formatCode="yyyy/m/d">
                  <c:v>42772</c:v>
                </c:pt>
                <c:pt idx="733" c:formatCode="yyyy/m/d">
                  <c:v>42773</c:v>
                </c:pt>
                <c:pt idx="734" c:formatCode="yyyy/m/d">
                  <c:v>42774</c:v>
                </c:pt>
                <c:pt idx="735" c:formatCode="yyyy/m/d">
                  <c:v>42775</c:v>
                </c:pt>
                <c:pt idx="736" c:formatCode="yyyy/m/d">
                  <c:v>42776</c:v>
                </c:pt>
                <c:pt idx="737" c:formatCode="yyyy/m/d">
                  <c:v>42779</c:v>
                </c:pt>
                <c:pt idx="738" c:formatCode="yyyy/m/d">
                  <c:v>42780</c:v>
                </c:pt>
                <c:pt idx="739" c:formatCode="yyyy/m/d">
                  <c:v>42781</c:v>
                </c:pt>
                <c:pt idx="740" c:formatCode="yyyy/m/d">
                  <c:v>42782</c:v>
                </c:pt>
                <c:pt idx="741" c:formatCode="yyyy/m/d">
                  <c:v>42783</c:v>
                </c:pt>
                <c:pt idx="742" c:formatCode="yyyy/m/d">
                  <c:v>42786</c:v>
                </c:pt>
                <c:pt idx="743" c:formatCode="yyyy/m/d">
                  <c:v>42787</c:v>
                </c:pt>
                <c:pt idx="744" c:formatCode="yyyy/m/d">
                  <c:v>42788</c:v>
                </c:pt>
                <c:pt idx="745" c:formatCode="yyyy/m/d">
                  <c:v>42789</c:v>
                </c:pt>
                <c:pt idx="746" c:formatCode="yyyy/m/d">
                  <c:v>42790</c:v>
                </c:pt>
                <c:pt idx="747" c:formatCode="yyyy/m/d">
                  <c:v>42793</c:v>
                </c:pt>
                <c:pt idx="748" c:formatCode="yyyy/m/d">
                  <c:v>42794</c:v>
                </c:pt>
                <c:pt idx="749" c:formatCode="yyyy/m/d">
                  <c:v>42795</c:v>
                </c:pt>
                <c:pt idx="750" c:formatCode="yyyy/m/d">
                  <c:v>42796</c:v>
                </c:pt>
                <c:pt idx="751" c:formatCode="yyyy/m/d">
                  <c:v>42797</c:v>
                </c:pt>
                <c:pt idx="752" c:formatCode="yyyy/m/d">
                  <c:v>42800</c:v>
                </c:pt>
                <c:pt idx="753" c:formatCode="yyyy/m/d">
                  <c:v>42801</c:v>
                </c:pt>
                <c:pt idx="754" c:formatCode="yyyy/m/d">
                  <c:v>42802</c:v>
                </c:pt>
                <c:pt idx="755" c:formatCode="yyyy/m/d">
                  <c:v>42803</c:v>
                </c:pt>
                <c:pt idx="756" c:formatCode="yyyy/m/d">
                  <c:v>42804</c:v>
                </c:pt>
                <c:pt idx="757" c:formatCode="yyyy/m/d">
                  <c:v>42807</c:v>
                </c:pt>
                <c:pt idx="758" c:formatCode="yyyy/m/d">
                  <c:v>42808</c:v>
                </c:pt>
                <c:pt idx="759" c:formatCode="yyyy/m/d">
                  <c:v>42809</c:v>
                </c:pt>
                <c:pt idx="760" c:formatCode="yyyy/m/d">
                  <c:v>42810</c:v>
                </c:pt>
                <c:pt idx="761" c:formatCode="yyyy/m/d">
                  <c:v>42811</c:v>
                </c:pt>
                <c:pt idx="762" c:formatCode="yyyy/m/d">
                  <c:v>42814</c:v>
                </c:pt>
                <c:pt idx="763" c:formatCode="yyyy/m/d">
                  <c:v>42815</c:v>
                </c:pt>
                <c:pt idx="764" c:formatCode="yyyy/m/d">
                  <c:v>42816</c:v>
                </c:pt>
                <c:pt idx="765" c:formatCode="yyyy/m/d">
                  <c:v>42817</c:v>
                </c:pt>
                <c:pt idx="766" c:formatCode="yyyy/m/d">
                  <c:v>42818</c:v>
                </c:pt>
                <c:pt idx="767" c:formatCode="yyyy/m/d">
                  <c:v>42821</c:v>
                </c:pt>
                <c:pt idx="768" c:formatCode="yyyy/m/d">
                  <c:v>42822</c:v>
                </c:pt>
                <c:pt idx="769" c:formatCode="yyyy/m/d">
                  <c:v>42823</c:v>
                </c:pt>
                <c:pt idx="770" c:formatCode="yyyy/m/d">
                  <c:v>42824</c:v>
                </c:pt>
                <c:pt idx="771" c:formatCode="yyyy/m/d">
                  <c:v>42825</c:v>
                </c:pt>
                <c:pt idx="772" c:formatCode="yyyy/m/d">
                  <c:v>42826</c:v>
                </c:pt>
                <c:pt idx="773" c:formatCode="yyyy/m/d">
                  <c:v>42830</c:v>
                </c:pt>
                <c:pt idx="774" c:formatCode="yyyy/m/d">
                  <c:v>42831</c:v>
                </c:pt>
                <c:pt idx="775" c:formatCode="yyyy/m/d">
                  <c:v>42832</c:v>
                </c:pt>
                <c:pt idx="776" c:formatCode="yyyy/m/d">
                  <c:v>42835</c:v>
                </c:pt>
                <c:pt idx="777" c:formatCode="yyyy/m/d">
                  <c:v>42836</c:v>
                </c:pt>
                <c:pt idx="778" c:formatCode="yyyy/m/d">
                  <c:v>42837</c:v>
                </c:pt>
                <c:pt idx="779" c:formatCode="yyyy/m/d">
                  <c:v>42838</c:v>
                </c:pt>
                <c:pt idx="780" c:formatCode="yyyy/m/d">
                  <c:v>42839</c:v>
                </c:pt>
                <c:pt idx="781" c:formatCode="yyyy/m/d">
                  <c:v>42842</c:v>
                </c:pt>
                <c:pt idx="782" c:formatCode="yyyy/m/d">
                  <c:v>42843</c:v>
                </c:pt>
                <c:pt idx="783" c:formatCode="yyyy/m/d">
                  <c:v>42844</c:v>
                </c:pt>
                <c:pt idx="784" c:formatCode="yyyy/m/d">
                  <c:v>42845</c:v>
                </c:pt>
                <c:pt idx="785" c:formatCode="yyyy/m/d">
                  <c:v>42846</c:v>
                </c:pt>
                <c:pt idx="786" c:formatCode="yyyy/m/d">
                  <c:v>42849</c:v>
                </c:pt>
                <c:pt idx="787" c:formatCode="yyyy/m/d">
                  <c:v>42850</c:v>
                </c:pt>
                <c:pt idx="788" c:formatCode="yyyy/m/d">
                  <c:v>42851</c:v>
                </c:pt>
                <c:pt idx="789" c:formatCode="yyyy/m/d">
                  <c:v>42852</c:v>
                </c:pt>
                <c:pt idx="790" c:formatCode="yyyy/m/d">
                  <c:v>42853</c:v>
                </c:pt>
                <c:pt idx="791" c:formatCode="yyyy/m/d">
                  <c:v>42857</c:v>
                </c:pt>
                <c:pt idx="792" c:formatCode="yyyy/m/d">
                  <c:v>42858</c:v>
                </c:pt>
                <c:pt idx="793" c:formatCode="yyyy/m/d">
                  <c:v>42859</c:v>
                </c:pt>
                <c:pt idx="794" c:formatCode="yyyy/m/d">
                  <c:v>42860</c:v>
                </c:pt>
                <c:pt idx="795" c:formatCode="yyyy/m/d">
                  <c:v>42863</c:v>
                </c:pt>
                <c:pt idx="796" c:formatCode="yyyy/m/d">
                  <c:v>42864</c:v>
                </c:pt>
                <c:pt idx="797" c:formatCode="yyyy/m/d">
                  <c:v>42865</c:v>
                </c:pt>
                <c:pt idx="798" c:formatCode="yyyy/m/d">
                  <c:v>42866</c:v>
                </c:pt>
                <c:pt idx="799" c:formatCode="yyyy/m/d">
                  <c:v>42867</c:v>
                </c:pt>
                <c:pt idx="800" c:formatCode="yyyy/m/d">
                  <c:v>42870</c:v>
                </c:pt>
                <c:pt idx="801" c:formatCode="yyyy/m/d">
                  <c:v>42871</c:v>
                </c:pt>
                <c:pt idx="802" c:formatCode="yyyy/m/d">
                  <c:v>42872</c:v>
                </c:pt>
                <c:pt idx="803" c:formatCode="yyyy/m/d">
                  <c:v>42873</c:v>
                </c:pt>
                <c:pt idx="804" c:formatCode="yyyy/m/d">
                  <c:v>42874</c:v>
                </c:pt>
                <c:pt idx="805" c:formatCode="yyyy/m/d">
                  <c:v>42877</c:v>
                </c:pt>
                <c:pt idx="806" c:formatCode="yyyy/m/d">
                  <c:v>42878</c:v>
                </c:pt>
                <c:pt idx="807" c:formatCode="yyyy/m/d">
                  <c:v>42879</c:v>
                </c:pt>
                <c:pt idx="808" c:formatCode="yyyy/m/d">
                  <c:v>42880</c:v>
                </c:pt>
                <c:pt idx="809" c:formatCode="yyyy/m/d">
                  <c:v>42881</c:v>
                </c:pt>
                <c:pt idx="810" c:formatCode="yyyy/m/d">
                  <c:v>42882</c:v>
                </c:pt>
                <c:pt idx="811" c:formatCode="yyyy/m/d">
                  <c:v>42886</c:v>
                </c:pt>
                <c:pt idx="812" c:formatCode="yyyy/m/d">
                  <c:v>42887</c:v>
                </c:pt>
                <c:pt idx="813" c:formatCode="yyyy/m/d">
                  <c:v>42888</c:v>
                </c:pt>
                <c:pt idx="814" c:formatCode="yyyy/m/d">
                  <c:v>42891</c:v>
                </c:pt>
                <c:pt idx="815" c:formatCode="yyyy/m/d">
                  <c:v>42892</c:v>
                </c:pt>
                <c:pt idx="816" c:formatCode="yyyy/m/d">
                  <c:v>42893</c:v>
                </c:pt>
                <c:pt idx="817" c:formatCode="yyyy/m/d">
                  <c:v>42894</c:v>
                </c:pt>
                <c:pt idx="818" c:formatCode="yyyy/m/d">
                  <c:v>42895</c:v>
                </c:pt>
                <c:pt idx="819" c:formatCode="yyyy/m/d">
                  <c:v>42898</c:v>
                </c:pt>
                <c:pt idx="820" c:formatCode="yyyy/m/d">
                  <c:v>42899</c:v>
                </c:pt>
                <c:pt idx="821" c:formatCode="yyyy/m/d">
                  <c:v>42900</c:v>
                </c:pt>
                <c:pt idx="822" c:formatCode="yyyy/m/d">
                  <c:v>42901</c:v>
                </c:pt>
                <c:pt idx="823" c:formatCode="yyyy/m/d">
                  <c:v>42902</c:v>
                </c:pt>
                <c:pt idx="824" c:formatCode="yyyy/m/d">
                  <c:v>42905</c:v>
                </c:pt>
                <c:pt idx="825" c:formatCode="yyyy/m/d">
                  <c:v>42906</c:v>
                </c:pt>
                <c:pt idx="826" c:formatCode="yyyy/m/d">
                  <c:v>42907</c:v>
                </c:pt>
                <c:pt idx="827" c:formatCode="yyyy/m/d">
                  <c:v>42908</c:v>
                </c:pt>
                <c:pt idx="828" c:formatCode="yyyy/m/d">
                  <c:v>42909</c:v>
                </c:pt>
                <c:pt idx="829" c:formatCode="yyyy/m/d">
                  <c:v>42912</c:v>
                </c:pt>
                <c:pt idx="830" c:formatCode="yyyy/m/d">
                  <c:v>42913</c:v>
                </c:pt>
                <c:pt idx="831" c:formatCode="yyyy/m/d">
                  <c:v>42914</c:v>
                </c:pt>
                <c:pt idx="832" c:formatCode="yyyy/m/d">
                  <c:v>42915</c:v>
                </c:pt>
                <c:pt idx="833" c:formatCode="yyyy/m/d">
                  <c:v>42916</c:v>
                </c:pt>
                <c:pt idx="834" c:formatCode="yyyy/m/d">
                  <c:v>42919</c:v>
                </c:pt>
                <c:pt idx="835" c:formatCode="yyyy/m/d">
                  <c:v>42920</c:v>
                </c:pt>
                <c:pt idx="836" c:formatCode="yyyy/m/d">
                  <c:v>42921</c:v>
                </c:pt>
                <c:pt idx="837" c:formatCode="yyyy/m/d">
                  <c:v>42922</c:v>
                </c:pt>
                <c:pt idx="838" c:formatCode="yyyy/m/d">
                  <c:v>42923</c:v>
                </c:pt>
                <c:pt idx="839" c:formatCode="yyyy/m/d">
                  <c:v>42926</c:v>
                </c:pt>
                <c:pt idx="840" c:formatCode="yyyy/m/d">
                  <c:v>42927</c:v>
                </c:pt>
                <c:pt idx="841" c:formatCode="yyyy/m/d">
                  <c:v>42928</c:v>
                </c:pt>
                <c:pt idx="842" c:formatCode="yyyy/m/d">
                  <c:v>42929</c:v>
                </c:pt>
                <c:pt idx="843" c:formatCode="yyyy/m/d">
                  <c:v>42930</c:v>
                </c:pt>
                <c:pt idx="844" c:formatCode="yyyy/m/d">
                  <c:v>42933</c:v>
                </c:pt>
                <c:pt idx="845" c:formatCode="yyyy/m/d">
                  <c:v>42934</c:v>
                </c:pt>
                <c:pt idx="846" c:formatCode="yyyy/m/d">
                  <c:v>42935</c:v>
                </c:pt>
                <c:pt idx="847" c:formatCode="yyyy/m/d">
                  <c:v>42936</c:v>
                </c:pt>
                <c:pt idx="848" c:formatCode="yyyy/m/d">
                  <c:v>42937</c:v>
                </c:pt>
                <c:pt idx="849" c:formatCode="yyyy/m/d">
                  <c:v>42940</c:v>
                </c:pt>
                <c:pt idx="850" c:formatCode="yyyy/m/d">
                  <c:v>42941</c:v>
                </c:pt>
                <c:pt idx="851" c:formatCode="yyyy/m/d">
                  <c:v>42942</c:v>
                </c:pt>
                <c:pt idx="852" c:formatCode="yyyy/m/d">
                  <c:v>42943</c:v>
                </c:pt>
                <c:pt idx="853" c:formatCode="yyyy/m/d">
                  <c:v>42944</c:v>
                </c:pt>
                <c:pt idx="854" c:formatCode="yyyy/m/d">
                  <c:v>42947</c:v>
                </c:pt>
                <c:pt idx="855" c:formatCode="yyyy/m/d">
                  <c:v>42948</c:v>
                </c:pt>
                <c:pt idx="856" c:formatCode="yyyy/m/d">
                  <c:v>42949</c:v>
                </c:pt>
                <c:pt idx="857" c:formatCode="yyyy/m/d">
                  <c:v>42950</c:v>
                </c:pt>
                <c:pt idx="858" c:formatCode="yyyy/m/d">
                  <c:v>42951</c:v>
                </c:pt>
                <c:pt idx="859" c:formatCode="yyyy/m/d">
                  <c:v>42954</c:v>
                </c:pt>
                <c:pt idx="860" c:formatCode="yyyy/m/d">
                  <c:v>42955</c:v>
                </c:pt>
                <c:pt idx="861" c:formatCode="yyyy/m/d">
                  <c:v>42956</c:v>
                </c:pt>
                <c:pt idx="862" c:formatCode="yyyy/m/d">
                  <c:v>42957</c:v>
                </c:pt>
                <c:pt idx="863" c:formatCode="yyyy/m/d">
                  <c:v>42958</c:v>
                </c:pt>
                <c:pt idx="864" c:formatCode="yyyy/m/d">
                  <c:v>42961</c:v>
                </c:pt>
                <c:pt idx="865" c:formatCode="yyyy/m/d">
                  <c:v>42962</c:v>
                </c:pt>
                <c:pt idx="866" c:formatCode="yyyy/m/d">
                  <c:v>42963</c:v>
                </c:pt>
                <c:pt idx="867" c:formatCode="yyyy/m/d">
                  <c:v>42964</c:v>
                </c:pt>
                <c:pt idx="868" c:formatCode="yyyy/m/d">
                  <c:v>42965</c:v>
                </c:pt>
                <c:pt idx="869" c:formatCode="yyyy/m/d">
                  <c:v>42968</c:v>
                </c:pt>
                <c:pt idx="870" c:formatCode="yyyy/m/d">
                  <c:v>42969</c:v>
                </c:pt>
                <c:pt idx="871" c:formatCode="yyyy/m/d">
                  <c:v>42970</c:v>
                </c:pt>
                <c:pt idx="872" c:formatCode="yyyy/m/d">
                  <c:v>42971</c:v>
                </c:pt>
                <c:pt idx="873" c:formatCode="yyyy/m/d">
                  <c:v>42972</c:v>
                </c:pt>
                <c:pt idx="874" c:formatCode="yyyy/m/d">
                  <c:v>42975</c:v>
                </c:pt>
                <c:pt idx="875" c:formatCode="yyyy/m/d">
                  <c:v>42976</c:v>
                </c:pt>
                <c:pt idx="876" c:formatCode="yyyy/m/d">
                  <c:v>42977</c:v>
                </c:pt>
                <c:pt idx="877" c:formatCode="yyyy/m/d">
                  <c:v>42978</c:v>
                </c:pt>
                <c:pt idx="878" c:formatCode="yyyy/m/d">
                  <c:v>42979</c:v>
                </c:pt>
                <c:pt idx="879" c:formatCode="yyyy/m/d">
                  <c:v>42982</c:v>
                </c:pt>
                <c:pt idx="880" c:formatCode="yyyy/m/d">
                  <c:v>42983</c:v>
                </c:pt>
                <c:pt idx="881" c:formatCode="yyyy/m/d">
                  <c:v>42984</c:v>
                </c:pt>
                <c:pt idx="882" c:formatCode="yyyy/m/d">
                  <c:v>42985</c:v>
                </c:pt>
                <c:pt idx="883" c:formatCode="yyyy/m/d">
                  <c:v>42986</c:v>
                </c:pt>
                <c:pt idx="884" c:formatCode="yyyy/m/d">
                  <c:v>42989</c:v>
                </c:pt>
                <c:pt idx="885" c:formatCode="yyyy/m/d">
                  <c:v>42990</c:v>
                </c:pt>
                <c:pt idx="886" c:formatCode="yyyy/m/d">
                  <c:v>42991</c:v>
                </c:pt>
                <c:pt idx="887" c:formatCode="yyyy/m/d">
                  <c:v>42992</c:v>
                </c:pt>
                <c:pt idx="888" c:formatCode="yyyy/m/d">
                  <c:v>42993</c:v>
                </c:pt>
                <c:pt idx="889" c:formatCode="yyyy/m/d">
                  <c:v>42996</c:v>
                </c:pt>
                <c:pt idx="890" c:formatCode="yyyy/m/d">
                  <c:v>42997</c:v>
                </c:pt>
                <c:pt idx="891" c:formatCode="yyyy/m/d">
                  <c:v>42998</c:v>
                </c:pt>
                <c:pt idx="892" c:formatCode="yyyy/m/d">
                  <c:v>42999</c:v>
                </c:pt>
                <c:pt idx="893" c:formatCode="yyyy/m/d">
                  <c:v>43000</c:v>
                </c:pt>
                <c:pt idx="894" c:formatCode="yyyy/m/d">
                  <c:v>43003</c:v>
                </c:pt>
                <c:pt idx="895" c:formatCode="yyyy/m/d">
                  <c:v>43004</c:v>
                </c:pt>
                <c:pt idx="896" c:formatCode="yyyy/m/d">
                  <c:v>43005</c:v>
                </c:pt>
                <c:pt idx="897" c:formatCode="yyyy/m/d">
                  <c:v>43006</c:v>
                </c:pt>
                <c:pt idx="898" c:formatCode="yyyy/m/d">
                  <c:v>43007</c:v>
                </c:pt>
                <c:pt idx="899" c:formatCode="yyyy/m/d">
                  <c:v>43008</c:v>
                </c:pt>
                <c:pt idx="900" c:formatCode="yyyy/m/d">
                  <c:v>43017</c:v>
                </c:pt>
                <c:pt idx="901" c:formatCode="yyyy/m/d">
                  <c:v>43018</c:v>
                </c:pt>
                <c:pt idx="902" c:formatCode="yyyy/m/d">
                  <c:v>43019</c:v>
                </c:pt>
                <c:pt idx="903" c:formatCode="yyyy/m/d">
                  <c:v>43020</c:v>
                </c:pt>
                <c:pt idx="904" c:formatCode="yyyy/m/d">
                  <c:v>43021</c:v>
                </c:pt>
                <c:pt idx="905" c:formatCode="yyyy/m/d">
                  <c:v>43024</c:v>
                </c:pt>
                <c:pt idx="906" c:formatCode="yyyy/m/d">
                  <c:v>43025</c:v>
                </c:pt>
                <c:pt idx="907" c:formatCode="yyyy/m/d">
                  <c:v>43026</c:v>
                </c:pt>
                <c:pt idx="908" c:formatCode="yyyy/m/d">
                  <c:v>43027</c:v>
                </c:pt>
                <c:pt idx="909" c:formatCode="yyyy/m/d">
                  <c:v>43028</c:v>
                </c:pt>
                <c:pt idx="910" c:formatCode="yyyy/m/d">
                  <c:v>43031</c:v>
                </c:pt>
                <c:pt idx="911" c:formatCode="yyyy/m/d">
                  <c:v>43032</c:v>
                </c:pt>
                <c:pt idx="912" c:formatCode="yyyy/m/d">
                  <c:v>43033</c:v>
                </c:pt>
                <c:pt idx="913" c:formatCode="yyyy/m/d">
                  <c:v>43034</c:v>
                </c:pt>
                <c:pt idx="914" c:formatCode="yyyy/m/d">
                  <c:v>43035</c:v>
                </c:pt>
                <c:pt idx="915" c:formatCode="yyyy/m/d">
                  <c:v>43038</c:v>
                </c:pt>
                <c:pt idx="916" c:formatCode="yyyy/m/d">
                  <c:v>43039</c:v>
                </c:pt>
                <c:pt idx="917" c:formatCode="yyyy/m/d">
                  <c:v>43040</c:v>
                </c:pt>
                <c:pt idx="918" c:formatCode="yyyy/m/d">
                  <c:v>43041</c:v>
                </c:pt>
                <c:pt idx="919" c:formatCode="yyyy/m/d">
                  <c:v>43042</c:v>
                </c:pt>
                <c:pt idx="920" c:formatCode="yyyy/m/d">
                  <c:v>43045</c:v>
                </c:pt>
                <c:pt idx="921" c:formatCode="yyyy/m/d">
                  <c:v>43046</c:v>
                </c:pt>
                <c:pt idx="922" c:formatCode="yyyy/m/d">
                  <c:v>43047</c:v>
                </c:pt>
                <c:pt idx="923" c:formatCode="yyyy/m/d">
                  <c:v>43048</c:v>
                </c:pt>
                <c:pt idx="924" c:formatCode="yyyy/m/d">
                  <c:v>43049</c:v>
                </c:pt>
                <c:pt idx="925" c:formatCode="yyyy/m/d">
                  <c:v>43052</c:v>
                </c:pt>
                <c:pt idx="926" c:formatCode="yyyy/m/d">
                  <c:v>43053</c:v>
                </c:pt>
                <c:pt idx="927" c:formatCode="yyyy/m/d">
                  <c:v>43054</c:v>
                </c:pt>
                <c:pt idx="928" c:formatCode="yyyy/m/d">
                  <c:v>43055</c:v>
                </c:pt>
                <c:pt idx="929" c:formatCode="yyyy/m/d">
                  <c:v>43056</c:v>
                </c:pt>
                <c:pt idx="930" c:formatCode="yyyy/m/d">
                  <c:v>43059</c:v>
                </c:pt>
                <c:pt idx="931" c:formatCode="yyyy/m/d">
                  <c:v>43060</c:v>
                </c:pt>
                <c:pt idx="932" c:formatCode="yyyy/m/d">
                  <c:v>43061</c:v>
                </c:pt>
                <c:pt idx="933" c:formatCode="yyyy/m/d">
                  <c:v>43062</c:v>
                </c:pt>
                <c:pt idx="934" c:formatCode="yyyy/m/d">
                  <c:v>43063</c:v>
                </c:pt>
                <c:pt idx="935" c:formatCode="yyyy/m/d">
                  <c:v>43066</c:v>
                </c:pt>
                <c:pt idx="936" c:formatCode="yyyy/m/d">
                  <c:v>43067</c:v>
                </c:pt>
                <c:pt idx="937" c:formatCode="yyyy/m/d">
                  <c:v>43068</c:v>
                </c:pt>
                <c:pt idx="938" c:formatCode="yyyy/m/d">
                  <c:v>43069</c:v>
                </c:pt>
                <c:pt idx="939" c:formatCode="yyyy/m/d">
                  <c:v>43070</c:v>
                </c:pt>
                <c:pt idx="940" c:formatCode="yyyy/m/d">
                  <c:v>43073</c:v>
                </c:pt>
                <c:pt idx="941" c:formatCode="yyyy/m/d">
                  <c:v>43074</c:v>
                </c:pt>
                <c:pt idx="942" c:formatCode="yyyy/m/d">
                  <c:v>43075</c:v>
                </c:pt>
                <c:pt idx="943" c:formatCode="yyyy/m/d">
                  <c:v>43076</c:v>
                </c:pt>
                <c:pt idx="944" c:formatCode="yyyy/m/d">
                  <c:v>43077</c:v>
                </c:pt>
                <c:pt idx="945" c:formatCode="yyyy/m/d">
                  <c:v>43080</c:v>
                </c:pt>
                <c:pt idx="946" c:formatCode="yyyy/m/d">
                  <c:v>43081</c:v>
                </c:pt>
                <c:pt idx="947" c:formatCode="yyyy/m/d">
                  <c:v>43082</c:v>
                </c:pt>
                <c:pt idx="948" c:formatCode="yyyy/m/d">
                  <c:v>43083</c:v>
                </c:pt>
                <c:pt idx="949" c:formatCode="yyyy/m/d">
                  <c:v>43084</c:v>
                </c:pt>
                <c:pt idx="950" c:formatCode="yyyy/m/d">
                  <c:v>43087</c:v>
                </c:pt>
                <c:pt idx="951" c:formatCode="yyyy/m/d">
                  <c:v>43088</c:v>
                </c:pt>
                <c:pt idx="952" c:formatCode="yyyy/m/d">
                  <c:v>43089</c:v>
                </c:pt>
                <c:pt idx="953" c:formatCode="yyyy/m/d">
                  <c:v>43090</c:v>
                </c:pt>
                <c:pt idx="954" c:formatCode="yyyy/m/d">
                  <c:v>43091</c:v>
                </c:pt>
                <c:pt idx="955" c:formatCode="yyyy/m/d">
                  <c:v>43094</c:v>
                </c:pt>
                <c:pt idx="956" c:formatCode="yyyy/m/d">
                  <c:v>43095</c:v>
                </c:pt>
                <c:pt idx="957" c:formatCode="yyyy/m/d">
                  <c:v>43096</c:v>
                </c:pt>
                <c:pt idx="958" c:formatCode="yyyy/m/d">
                  <c:v>43097</c:v>
                </c:pt>
                <c:pt idx="959" c:formatCode="yyyy/m/d">
                  <c:v>43098</c:v>
                </c:pt>
                <c:pt idx="960" c:formatCode="yyyy/m/d">
                  <c:v>43099</c:v>
                </c:pt>
                <c:pt idx="961" c:formatCode="yyyy/m/d">
                  <c:v>43100</c:v>
                </c:pt>
                <c:pt idx="962" c:formatCode="yyyy/m/d">
                  <c:v>43102</c:v>
                </c:pt>
                <c:pt idx="963" c:formatCode="yyyy/m/d">
                  <c:v>43103</c:v>
                </c:pt>
                <c:pt idx="964" c:formatCode="yyyy/m/d">
                  <c:v>43104</c:v>
                </c:pt>
                <c:pt idx="965" c:formatCode="yyyy/m/d">
                  <c:v>43105</c:v>
                </c:pt>
                <c:pt idx="966" c:formatCode="yyyy/m/d">
                  <c:v>43108</c:v>
                </c:pt>
                <c:pt idx="967" c:formatCode="yyyy/m/d">
                  <c:v>43109</c:v>
                </c:pt>
                <c:pt idx="968" c:formatCode="yyyy/m/d">
                  <c:v>43110</c:v>
                </c:pt>
                <c:pt idx="969" c:formatCode="yyyy/m/d">
                  <c:v>43111</c:v>
                </c:pt>
                <c:pt idx="970" c:formatCode="yyyy/m/d">
                  <c:v>43112</c:v>
                </c:pt>
                <c:pt idx="971" c:formatCode="yyyy/m/d">
                  <c:v>43115</c:v>
                </c:pt>
                <c:pt idx="972" c:formatCode="yyyy/m/d">
                  <c:v>43116</c:v>
                </c:pt>
                <c:pt idx="973" c:formatCode="yyyy/m/d">
                  <c:v>43117</c:v>
                </c:pt>
                <c:pt idx="974" c:formatCode="yyyy/m/d">
                  <c:v>43118</c:v>
                </c:pt>
                <c:pt idx="975" c:formatCode="yyyy/m/d">
                  <c:v>43119</c:v>
                </c:pt>
                <c:pt idx="976" c:formatCode="yyyy/m/d">
                  <c:v>43122</c:v>
                </c:pt>
                <c:pt idx="977" c:formatCode="yyyy/m/d">
                  <c:v>43123</c:v>
                </c:pt>
                <c:pt idx="978" c:formatCode="yyyy/m/d">
                  <c:v>43124</c:v>
                </c:pt>
                <c:pt idx="979" c:formatCode="yyyy/m/d">
                  <c:v>43125</c:v>
                </c:pt>
                <c:pt idx="980" c:formatCode="yyyy/m/d">
                  <c:v>43126</c:v>
                </c:pt>
                <c:pt idx="981" c:formatCode="yyyy/m/d">
                  <c:v>43129</c:v>
                </c:pt>
                <c:pt idx="982" c:formatCode="yyyy/m/d">
                  <c:v>43130</c:v>
                </c:pt>
                <c:pt idx="983" c:formatCode="yyyy/m/d">
                  <c:v>43131</c:v>
                </c:pt>
                <c:pt idx="984" c:formatCode="yyyy/m/d">
                  <c:v>43132</c:v>
                </c:pt>
                <c:pt idx="985" c:formatCode="yyyy/m/d">
                  <c:v>43133</c:v>
                </c:pt>
                <c:pt idx="986" c:formatCode="yyyy/m/d">
                  <c:v>43136</c:v>
                </c:pt>
                <c:pt idx="987" c:formatCode="yyyy/m/d">
                  <c:v>43137</c:v>
                </c:pt>
                <c:pt idx="988" c:formatCode="yyyy/m/d">
                  <c:v>43138</c:v>
                </c:pt>
                <c:pt idx="989" c:formatCode="yyyy/m/d">
                  <c:v>43139</c:v>
                </c:pt>
                <c:pt idx="990" c:formatCode="yyyy/m/d">
                  <c:v>43140</c:v>
                </c:pt>
                <c:pt idx="991" c:formatCode="yyyy/m/d">
                  <c:v>43142</c:v>
                </c:pt>
                <c:pt idx="992" c:formatCode="yyyy/m/d">
                  <c:v>43143</c:v>
                </c:pt>
                <c:pt idx="993" c:formatCode="yyyy/m/d">
                  <c:v>43144</c:v>
                </c:pt>
                <c:pt idx="994" c:formatCode="yyyy/m/d">
                  <c:v>43145</c:v>
                </c:pt>
                <c:pt idx="995" c:formatCode="yyyy/m/d">
                  <c:v>43153</c:v>
                </c:pt>
                <c:pt idx="996" c:formatCode="yyyy/m/d">
                  <c:v>43154</c:v>
                </c:pt>
                <c:pt idx="997" c:formatCode="yyyy/m/d">
                  <c:v>43155</c:v>
                </c:pt>
                <c:pt idx="998" c:formatCode="yyyy/m/d">
                  <c:v>43157</c:v>
                </c:pt>
                <c:pt idx="999" c:formatCode="yyyy/m/d">
                  <c:v>43158</c:v>
                </c:pt>
                <c:pt idx="1000" c:formatCode="yyyy/m/d">
                  <c:v>43159</c:v>
                </c:pt>
                <c:pt idx="1001" c:formatCode="yyyy/m/d">
                  <c:v>43160</c:v>
                </c:pt>
                <c:pt idx="1002" c:formatCode="yyyy/m/d">
                  <c:v>43161</c:v>
                </c:pt>
                <c:pt idx="1003" c:formatCode="yyyy/m/d">
                  <c:v>43164</c:v>
                </c:pt>
                <c:pt idx="1004" c:formatCode="yyyy/m/d">
                  <c:v>43165</c:v>
                </c:pt>
                <c:pt idx="1005" c:formatCode="yyyy/m/d">
                  <c:v>43166</c:v>
                </c:pt>
                <c:pt idx="1006" c:formatCode="yyyy/m/d">
                  <c:v>43167</c:v>
                </c:pt>
                <c:pt idx="1007" c:formatCode="yyyy/m/d">
                  <c:v>43168</c:v>
                </c:pt>
                <c:pt idx="1008" c:formatCode="yyyy/m/d">
                  <c:v>43171</c:v>
                </c:pt>
                <c:pt idx="1009" c:formatCode="yyyy/m/d">
                  <c:v>43172</c:v>
                </c:pt>
                <c:pt idx="1010" c:formatCode="yyyy/m/d">
                  <c:v>43173</c:v>
                </c:pt>
                <c:pt idx="1011" c:formatCode="yyyy/m/d">
                  <c:v>43174</c:v>
                </c:pt>
                <c:pt idx="1012" c:formatCode="yyyy/m/d">
                  <c:v>43175</c:v>
                </c:pt>
                <c:pt idx="1013" c:formatCode="yyyy/m/d">
                  <c:v>43178</c:v>
                </c:pt>
                <c:pt idx="1014" c:formatCode="yyyy/m/d">
                  <c:v>43179</c:v>
                </c:pt>
                <c:pt idx="1015" c:formatCode="yyyy/m/d">
                  <c:v>43180</c:v>
                </c:pt>
                <c:pt idx="1016" c:formatCode="yyyy/m/d">
                  <c:v>43181</c:v>
                </c:pt>
                <c:pt idx="1017" c:formatCode="yyyy/m/d">
                  <c:v>43182</c:v>
                </c:pt>
                <c:pt idx="1018" c:formatCode="yyyy/m/d">
                  <c:v>43185</c:v>
                </c:pt>
                <c:pt idx="1019" c:formatCode="yyyy/m/d">
                  <c:v>43186</c:v>
                </c:pt>
                <c:pt idx="1020" c:formatCode="yyyy/m/d">
                  <c:v>43187</c:v>
                </c:pt>
                <c:pt idx="1021" c:formatCode="yyyy/m/d">
                  <c:v>43188</c:v>
                </c:pt>
                <c:pt idx="1022" c:formatCode="yyyy/m/d">
                  <c:v>43189</c:v>
                </c:pt>
                <c:pt idx="1023" c:formatCode="yyyy/m/d">
                  <c:v>43192</c:v>
                </c:pt>
                <c:pt idx="1024" c:formatCode="yyyy/m/d">
                  <c:v>43193</c:v>
                </c:pt>
                <c:pt idx="1025" c:formatCode="yyyy/m/d">
                  <c:v>43194</c:v>
                </c:pt>
                <c:pt idx="1026" c:formatCode="yyyy/m/d">
                  <c:v>43198</c:v>
                </c:pt>
                <c:pt idx="1027" c:formatCode="yyyy/m/d">
                  <c:v>43199</c:v>
                </c:pt>
                <c:pt idx="1028" c:formatCode="yyyy/m/d">
                  <c:v>43200</c:v>
                </c:pt>
                <c:pt idx="1029" c:formatCode="yyyy/m/d">
                  <c:v>43201</c:v>
                </c:pt>
                <c:pt idx="1030" c:formatCode="yyyy/m/d">
                  <c:v>43202</c:v>
                </c:pt>
                <c:pt idx="1031" c:formatCode="yyyy/m/d">
                  <c:v>43203</c:v>
                </c:pt>
                <c:pt idx="1032" c:formatCode="yyyy/m/d">
                  <c:v>43206</c:v>
                </c:pt>
                <c:pt idx="1033" c:formatCode="yyyy/m/d">
                  <c:v>43207</c:v>
                </c:pt>
                <c:pt idx="1034" c:formatCode="yyyy/m/d">
                  <c:v>43208</c:v>
                </c:pt>
                <c:pt idx="1035" c:formatCode="yyyy/m/d">
                  <c:v>43209</c:v>
                </c:pt>
                <c:pt idx="1036" c:formatCode="yyyy/m/d">
                  <c:v>43210</c:v>
                </c:pt>
                <c:pt idx="1037" c:formatCode="yyyy/m/d">
                  <c:v>43213</c:v>
                </c:pt>
                <c:pt idx="1038" c:formatCode="yyyy/m/d">
                  <c:v>43214</c:v>
                </c:pt>
                <c:pt idx="1039" c:formatCode="yyyy/m/d">
                  <c:v>43215</c:v>
                </c:pt>
                <c:pt idx="1040" c:formatCode="yyyy/m/d">
                  <c:v>43216</c:v>
                </c:pt>
                <c:pt idx="1041" c:formatCode="yyyy/m/d">
                  <c:v>43217</c:v>
                </c:pt>
                <c:pt idx="1042" c:formatCode="yyyy/m/d">
                  <c:v>43218</c:v>
                </c:pt>
                <c:pt idx="1043" c:formatCode="yyyy/m/d">
                  <c:v>43222</c:v>
                </c:pt>
                <c:pt idx="1044" c:formatCode="yyyy/m/d">
                  <c:v>43223</c:v>
                </c:pt>
                <c:pt idx="1045" c:formatCode="yyyy/m/d">
                  <c:v>43224</c:v>
                </c:pt>
                <c:pt idx="1046" c:formatCode="yyyy/m/d">
                  <c:v>43227</c:v>
                </c:pt>
                <c:pt idx="1047" c:formatCode="yyyy/m/d">
                  <c:v>43228</c:v>
                </c:pt>
                <c:pt idx="1048" c:formatCode="yyyy/m/d">
                  <c:v>43229</c:v>
                </c:pt>
                <c:pt idx="1049" c:formatCode="yyyy/m/d">
                  <c:v>43230</c:v>
                </c:pt>
                <c:pt idx="1050" c:formatCode="yyyy/m/d">
                  <c:v>43231</c:v>
                </c:pt>
                <c:pt idx="1051" c:formatCode="yyyy/m/d">
                  <c:v>43234</c:v>
                </c:pt>
                <c:pt idx="1052" c:formatCode="yyyy/m/d">
                  <c:v>43235</c:v>
                </c:pt>
                <c:pt idx="1053" c:formatCode="yyyy/m/d">
                  <c:v>43236</c:v>
                </c:pt>
                <c:pt idx="1054" c:formatCode="yyyy/m/d">
                  <c:v>43237</c:v>
                </c:pt>
                <c:pt idx="1055" c:formatCode="yyyy/m/d">
                  <c:v>43238</c:v>
                </c:pt>
                <c:pt idx="1056" c:formatCode="yyyy/m/d">
                  <c:v>43241</c:v>
                </c:pt>
                <c:pt idx="1057" c:formatCode="yyyy/m/d">
                  <c:v>43242</c:v>
                </c:pt>
                <c:pt idx="1058" c:formatCode="yyyy/m/d">
                  <c:v>43243</c:v>
                </c:pt>
                <c:pt idx="1059" c:formatCode="yyyy/m/d">
                  <c:v>43244</c:v>
                </c:pt>
                <c:pt idx="1060" c:formatCode="yyyy/m/d">
                  <c:v>43245</c:v>
                </c:pt>
                <c:pt idx="1061" c:formatCode="yyyy/m/d">
                  <c:v>43248</c:v>
                </c:pt>
                <c:pt idx="1062" c:formatCode="yyyy/m/d">
                  <c:v>43249</c:v>
                </c:pt>
                <c:pt idx="1063" c:formatCode="yyyy/m/d">
                  <c:v>43250</c:v>
                </c:pt>
                <c:pt idx="1064" c:formatCode="yyyy/m/d">
                  <c:v>43251</c:v>
                </c:pt>
                <c:pt idx="1065" c:formatCode="yyyy/m/d">
                  <c:v>43252</c:v>
                </c:pt>
                <c:pt idx="1066" c:formatCode="yyyy/m/d">
                  <c:v>43255</c:v>
                </c:pt>
                <c:pt idx="1067" c:formatCode="yyyy/m/d">
                  <c:v>43256</c:v>
                </c:pt>
                <c:pt idx="1068" c:formatCode="yyyy/m/d">
                  <c:v>43257</c:v>
                </c:pt>
                <c:pt idx="1069" c:formatCode="yyyy/m/d">
                  <c:v>43258</c:v>
                </c:pt>
                <c:pt idx="1070" c:formatCode="yyyy/m/d">
                  <c:v>43259</c:v>
                </c:pt>
                <c:pt idx="1071" c:formatCode="yyyy/m/d">
                  <c:v>43262</c:v>
                </c:pt>
                <c:pt idx="1072" c:formatCode="yyyy/m/d">
                  <c:v>43263</c:v>
                </c:pt>
                <c:pt idx="1073" c:formatCode="yyyy/m/d">
                  <c:v>43264</c:v>
                </c:pt>
                <c:pt idx="1074" c:formatCode="yyyy/m/d">
                  <c:v>43265</c:v>
                </c:pt>
                <c:pt idx="1075" c:formatCode="yyyy/m/d">
                  <c:v>43266</c:v>
                </c:pt>
                <c:pt idx="1076" c:formatCode="yyyy/m/d">
                  <c:v>43270</c:v>
                </c:pt>
                <c:pt idx="1077" c:formatCode="yyyy/m/d">
                  <c:v>43271</c:v>
                </c:pt>
                <c:pt idx="1078" c:formatCode="yyyy/m/d">
                  <c:v>43272</c:v>
                </c:pt>
                <c:pt idx="1079" c:formatCode="yyyy/m/d">
                  <c:v>43273</c:v>
                </c:pt>
                <c:pt idx="1080" c:formatCode="yyyy/m/d">
                  <c:v>43276</c:v>
                </c:pt>
                <c:pt idx="1081" c:formatCode="yyyy/m/d">
                  <c:v>43277</c:v>
                </c:pt>
                <c:pt idx="1082" c:formatCode="yyyy/m/d">
                  <c:v>43278</c:v>
                </c:pt>
                <c:pt idx="1083" c:formatCode="yyyy/m/d">
                  <c:v>43279</c:v>
                </c:pt>
                <c:pt idx="1084" c:formatCode="yyyy/m/d">
                  <c:v>43280</c:v>
                </c:pt>
                <c:pt idx="1085" c:formatCode="yyyy/m/d">
                  <c:v>43283</c:v>
                </c:pt>
                <c:pt idx="1086" c:formatCode="yyyy/m/d">
                  <c:v>43284</c:v>
                </c:pt>
                <c:pt idx="1087" c:formatCode="yyyy/m/d">
                  <c:v>43285</c:v>
                </c:pt>
                <c:pt idx="1088" c:formatCode="yyyy/m/d">
                  <c:v>43286</c:v>
                </c:pt>
                <c:pt idx="1089" c:formatCode="yyyy/m/d">
                  <c:v>43287</c:v>
                </c:pt>
                <c:pt idx="1090" c:formatCode="yyyy/m/d">
                  <c:v>43290</c:v>
                </c:pt>
                <c:pt idx="1091" c:formatCode="yyyy/m/d">
                  <c:v>43291</c:v>
                </c:pt>
                <c:pt idx="1092" c:formatCode="yyyy/m/d">
                  <c:v>43292</c:v>
                </c:pt>
                <c:pt idx="1093" c:formatCode="yyyy/m/d">
                  <c:v>43293</c:v>
                </c:pt>
                <c:pt idx="1094" c:formatCode="yyyy/m/d">
                  <c:v>43294</c:v>
                </c:pt>
                <c:pt idx="1095" c:formatCode="yyyy/m/d">
                  <c:v>43297</c:v>
                </c:pt>
                <c:pt idx="1096" c:formatCode="yyyy/m/d">
                  <c:v>43298</c:v>
                </c:pt>
                <c:pt idx="1097" c:formatCode="yyyy/m/d">
                  <c:v>43299</c:v>
                </c:pt>
                <c:pt idx="1098" c:formatCode="yyyy/m/d">
                  <c:v>43300</c:v>
                </c:pt>
                <c:pt idx="1099" c:formatCode="yyyy/m/d">
                  <c:v>43301</c:v>
                </c:pt>
                <c:pt idx="1100" c:formatCode="yyyy/m/d">
                  <c:v>43304</c:v>
                </c:pt>
                <c:pt idx="1101" c:formatCode="yyyy/m/d">
                  <c:v>43305</c:v>
                </c:pt>
                <c:pt idx="1102" c:formatCode="yyyy/m/d">
                  <c:v>43306</c:v>
                </c:pt>
                <c:pt idx="1103" c:formatCode="yyyy/m/d">
                  <c:v>43307</c:v>
                </c:pt>
                <c:pt idx="1104" c:formatCode="yyyy/m/d">
                  <c:v>43308</c:v>
                </c:pt>
                <c:pt idx="1105" c:formatCode="yyyy/m/d">
                  <c:v>43311</c:v>
                </c:pt>
                <c:pt idx="1106" c:formatCode="yyyy/m/d">
                  <c:v>43312</c:v>
                </c:pt>
                <c:pt idx="1107" c:formatCode="yyyy/m/d">
                  <c:v>43313</c:v>
                </c:pt>
                <c:pt idx="1108" c:formatCode="yyyy/m/d">
                  <c:v>43314</c:v>
                </c:pt>
                <c:pt idx="1109" c:formatCode="yyyy/m/d">
                  <c:v>43315</c:v>
                </c:pt>
                <c:pt idx="1110" c:formatCode="yyyy/m/d">
                  <c:v>43318</c:v>
                </c:pt>
                <c:pt idx="1111" c:formatCode="yyyy/m/d">
                  <c:v>43319</c:v>
                </c:pt>
                <c:pt idx="1112" c:formatCode="yyyy/m/d">
                  <c:v>43320</c:v>
                </c:pt>
                <c:pt idx="1113" c:formatCode="yyyy/m/d">
                  <c:v>43321</c:v>
                </c:pt>
                <c:pt idx="1114" c:formatCode="yyyy/m/d">
                  <c:v>43322</c:v>
                </c:pt>
                <c:pt idx="1115" c:formatCode="yyyy/m/d">
                  <c:v>43325</c:v>
                </c:pt>
                <c:pt idx="1116" c:formatCode="yyyy/m/d">
                  <c:v>43326</c:v>
                </c:pt>
                <c:pt idx="1117" c:formatCode="yyyy/m/d">
                  <c:v>43327</c:v>
                </c:pt>
                <c:pt idx="1118" c:formatCode="yyyy/m/d">
                  <c:v>43328</c:v>
                </c:pt>
                <c:pt idx="1119" c:formatCode="yyyy/m/d">
                  <c:v>43329</c:v>
                </c:pt>
                <c:pt idx="1120" c:formatCode="yyyy/m/d">
                  <c:v>43332</c:v>
                </c:pt>
                <c:pt idx="1121" c:formatCode="yyyy/m/d">
                  <c:v>43333</c:v>
                </c:pt>
                <c:pt idx="1122" c:formatCode="yyyy/m/d">
                  <c:v>43334</c:v>
                </c:pt>
                <c:pt idx="1123" c:formatCode="yyyy/m/d">
                  <c:v>43335</c:v>
                </c:pt>
                <c:pt idx="1124" c:formatCode="yyyy/m/d">
                  <c:v>43336</c:v>
                </c:pt>
                <c:pt idx="1125" c:formatCode="yyyy/m/d">
                  <c:v>43339</c:v>
                </c:pt>
                <c:pt idx="1126" c:formatCode="yyyy/m/d">
                  <c:v>43340</c:v>
                </c:pt>
                <c:pt idx="1127" c:formatCode="yyyy/m/d">
                  <c:v>43341</c:v>
                </c:pt>
                <c:pt idx="1128" c:formatCode="yyyy/m/d">
                  <c:v>43342</c:v>
                </c:pt>
                <c:pt idx="1129" c:formatCode="yyyy/m/d">
                  <c:v>43343</c:v>
                </c:pt>
                <c:pt idx="1130" c:formatCode="yyyy/m/d">
                  <c:v>43346</c:v>
                </c:pt>
                <c:pt idx="1131" c:formatCode="yyyy/m/d">
                  <c:v>43347</c:v>
                </c:pt>
                <c:pt idx="1132" c:formatCode="yyyy/m/d">
                  <c:v>43348</c:v>
                </c:pt>
                <c:pt idx="1133" c:formatCode="yyyy/m/d">
                  <c:v>43349</c:v>
                </c:pt>
                <c:pt idx="1134" c:formatCode="yyyy/m/d">
                  <c:v>43350</c:v>
                </c:pt>
                <c:pt idx="1135" c:formatCode="yyyy/m/d">
                  <c:v>43353</c:v>
                </c:pt>
                <c:pt idx="1136" c:formatCode="yyyy/m/d">
                  <c:v>43354</c:v>
                </c:pt>
                <c:pt idx="1137" c:formatCode="yyyy/m/d">
                  <c:v>43355</c:v>
                </c:pt>
                <c:pt idx="1138" c:formatCode="yyyy/m/d">
                  <c:v>43356</c:v>
                </c:pt>
                <c:pt idx="1139" c:formatCode="yyyy/m/d">
                  <c:v>43357</c:v>
                </c:pt>
                <c:pt idx="1140" c:formatCode="yyyy/m/d">
                  <c:v>43360</c:v>
                </c:pt>
                <c:pt idx="1141" c:formatCode="yyyy/m/d">
                  <c:v>43361</c:v>
                </c:pt>
                <c:pt idx="1142" c:formatCode="yyyy/m/d">
                  <c:v>43362</c:v>
                </c:pt>
                <c:pt idx="1143" c:formatCode="yyyy/m/d">
                  <c:v>43363</c:v>
                </c:pt>
                <c:pt idx="1144" c:formatCode="yyyy/m/d">
                  <c:v>43364</c:v>
                </c:pt>
                <c:pt idx="1145" c:formatCode="yyyy/m/d">
                  <c:v>43368</c:v>
                </c:pt>
                <c:pt idx="1146" c:formatCode="yyyy/m/d">
                  <c:v>43369</c:v>
                </c:pt>
                <c:pt idx="1147" c:formatCode="yyyy/m/d">
                  <c:v>43370</c:v>
                </c:pt>
                <c:pt idx="1148" c:formatCode="yyyy/m/d">
                  <c:v>43371</c:v>
                </c:pt>
                <c:pt idx="1149" c:formatCode="yyyy/m/d">
                  <c:v>43372</c:v>
                </c:pt>
                <c:pt idx="1150" c:formatCode="yyyy/m/d">
                  <c:v>43373</c:v>
                </c:pt>
                <c:pt idx="1151" c:formatCode="yyyy/m/d">
                  <c:v>43381</c:v>
                </c:pt>
                <c:pt idx="1152" c:formatCode="yyyy/m/d">
                  <c:v>43382</c:v>
                </c:pt>
                <c:pt idx="1153" c:formatCode="yyyy/m/d">
                  <c:v>43383</c:v>
                </c:pt>
                <c:pt idx="1154" c:formatCode="yyyy/m/d">
                  <c:v>43384</c:v>
                </c:pt>
                <c:pt idx="1155" c:formatCode="yyyy/m/d">
                  <c:v>43385</c:v>
                </c:pt>
                <c:pt idx="1156" c:formatCode="yyyy/m/d">
                  <c:v>43388</c:v>
                </c:pt>
                <c:pt idx="1157" c:formatCode="yyyy/m/d">
                  <c:v>43389</c:v>
                </c:pt>
                <c:pt idx="1158" c:formatCode="yyyy/m/d">
                  <c:v>43390</c:v>
                </c:pt>
                <c:pt idx="1159" c:formatCode="yyyy/m/d">
                  <c:v>43391</c:v>
                </c:pt>
                <c:pt idx="1160" c:formatCode="yyyy/m/d">
                  <c:v>43392</c:v>
                </c:pt>
                <c:pt idx="1161" c:formatCode="yyyy/m/d">
                  <c:v>43395</c:v>
                </c:pt>
                <c:pt idx="1162" c:formatCode="yyyy/m/d">
                  <c:v>43396</c:v>
                </c:pt>
                <c:pt idx="1163" c:formatCode="yyyy/m/d">
                  <c:v>43397</c:v>
                </c:pt>
                <c:pt idx="1164" c:formatCode="yyyy/m/d">
                  <c:v>43398</c:v>
                </c:pt>
                <c:pt idx="1165" c:formatCode="yyyy/m/d">
                  <c:v>43399</c:v>
                </c:pt>
                <c:pt idx="1166" c:formatCode="yyyy/m/d">
                  <c:v>43402</c:v>
                </c:pt>
                <c:pt idx="1167" c:formatCode="yyyy/m/d">
                  <c:v>43403</c:v>
                </c:pt>
                <c:pt idx="1168" c:formatCode="yyyy/m/d">
                  <c:v>43404</c:v>
                </c:pt>
                <c:pt idx="1169" c:formatCode="yyyy/m/d">
                  <c:v>43405</c:v>
                </c:pt>
                <c:pt idx="1170" c:formatCode="yyyy/m/d">
                  <c:v>43406</c:v>
                </c:pt>
                <c:pt idx="1171" c:formatCode="yyyy/m/d">
                  <c:v>43409</c:v>
                </c:pt>
                <c:pt idx="1172" c:formatCode="yyyy/m/d">
                  <c:v>43410</c:v>
                </c:pt>
                <c:pt idx="1173" c:formatCode="yyyy/m/d">
                  <c:v>43411</c:v>
                </c:pt>
                <c:pt idx="1174" c:formatCode="yyyy/m/d">
                  <c:v>43412</c:v>
                </c:pt>
                <c:pt idx="1175" c:formatCode="yyyy/m/d">
                  <c:v>43413</c:v>
                </c:pt>
                <c:pt idx="1176" c:formatCode="yyyy/m/d">
                  <c:v>43416</c:v>
                </c:pt>
                <c:pt idx="1177" c:formatCode="yyyy/m/d">
                  <c:v>43417</c:v>
                </c:pt>
                <c:pt idx="1178" c:formatCode="yyyy/m/d">
                  <c:v>43418</c:v>
                </c:pt>
                <c:pt idx="1179" c:formatCode="yyyy/m/d">
                  <c:v>43419</c:v>
                </c:pt>
                <c:pt idx="1180" c:formatCode="yyyy/m/d">
                  <c:v>43420</c:v>
                </c:pt>
                <c:pt idx="1181" c:formatCode="yyyy/m/d">
                  <c:v>43423</c:v>
                </c:pt>
                <c:pt idx="1182" c:formatCode="yyyy/m/d">
                  <c:v>43424</c:v>
                </c:pt>
                <c:pt idx="1183" c:formatCode="yyyy/m/d">
                  <c:v>43425</c:v>
                </c:pt>
                <c:pt idx="1184" c:formatCode="yyyy/m/d">
                  <c:v>43426</c:v>
                </c:pt>
                <c:pt idx="1185" c:formatCode="yyyy/m/d">
                  <c:v>43427</c:v>
                </c:pt>
                <c:pt idx="1186" c:formatCode="yyyy/m/d">
                  <c:v>43430</c:v>
                </c:pt>
                <c:pt idx="1187" c:formatCode="yyyy/m/d">
                  <c:v>43431</c:v>
                </c:pt>
                <c:pt idx="1188" c:formatCode="yyyy/m/d">
                  <c:v>43432</c:v>
                </c:pt>
                <c:pt idx="1189" c:formatCode="yyyy/m/d">
                  <c:v>43433</c:v>
                </c:pt>
                <c:pt idx="1190" c:formatCode="yyyy/m/d">
                  <c:v>43434</c:v>
                </c:pt>
                <c:pt idx="1191" c:formatCode="yyyy/m/d">
                  <c:v>43437</c:v>
                </c:pt>
                <c:pt idx="1192" c:formatCode="yyyy/m/d">
                  <c:v>43438</c:v>
                </c:pt>
                <c:pt idx="1193" c:formatCode="yyyy/m/d">
                  <c:v>43439</c:v>
                </c:pt>
                <c:pt idx="1194" c:formatCode="yyyy/m/d">
                  <c:v>43440</c:v>
                </c:pt>
                <c:pt idx="1195" c:formatCode="yyyy/m/d">
                  <c:v>43441</c:v>
                </c:pt>
                <c:pt idx="1196" c:formatCode="yyyy/m/d">
                  <c:v>43444</c:v>
                </c:pt>
                <c:pt idx="1197" c:formatCode="yyyy/m/d">
                  <c:v>43445</c:v>
                </c:pt>
                <c:pt idx="1198" c:formatCode="yyyy/m/d">
                  <c:v>43446</c:v>
                </c:pt>
                <c:pt idx="1199" c:formatCode="yyyy/m/d">
                  <c:v>43447</c:v>
                </c:pt>
                <c:pt idx="1200" c:formatCode="yyyy/m/d">
                  <c:v>43448</c:v>
                </c:pt>
                <c:pt idx="1201" c:formatCode="yyyy/m/d">
                  <c:v>43451</c:v>
                </c:pt>
                <c:pt idx="1202" c:formatCode="yyyy/m/d">
                  <c:v>43452</c:v>
                </c:pt>
                <c:pt idx="1203" c:formatCode="yyyy/m/d">
                  <c:v>43453</c:v>
                </c:pt>
                <c:pt idx="1204" c:formatCode="yyyy/m/d">
                  <c:v>43454</c:v>
                </c:pt>
                <c:pt idx="1205" c:formatCode="yyyy/m/d">
                  <c:v>43455</c:v>
                </c:pt>
                <c:pt idx="1206" c:formatCode="yyyy/m/d">
                  <c:v>43458</c:v>
                </c:pt>
                <c:pt idx="1207" c:formatCode="yyyy/m/d">
                  <c:v>43459</c:v>
                </c:pt>
                <c:pt idx="1208" c:formatCode="yyyy/m/d">
                  <c:v>43460</c:v>
                </c:pt>
                <c:pt idx="1209" c:formatCode="yyyy/m/d">
                  <c:v>43461</c:v>
                </c:pt>
                <c:pt idx="1210" c:formatCode="yyyy/m/d">
                  <c:v>43462</c:v>
                </c:pt>
                <c:pt idx="1211" c:formatCode="yyyy/m/d">
                  <c:v>43463</c:v>
                </c:pt>
                <c:pt idx="1212" c:formatCode="yyyy/m/d">
                  <c:v>43464</c:v>
                </c:pt>
                <c:pt idx="1213" c:formatCode="yyyy/m/d">
                  <c:v>43465</c:v>
                </c:pt>
                <c:pt idx="1214" c:formatCode="yyyy/m/d">
                  <c:v>43467</c:v>
                </c:pt>
                <c:pt idx="1215" c:formatCode="yyyy/m/d">
                  <c:v>43468</c:v>
                </c:pt>
                <c:pt idx="1216" c:formatCode="yyyy/m/d">
                  <c:v>43469</c:v>
                </c:pt>
                <c:pt idx="1217" c:formatCode="yyyy/m/d">
                  <c:v>43472</c:v>
                </c:pt>
                <c:pt idx="1218" c:formatCode="yyyy/m/d">
                  <c:v>43473</c:v>
                </c:pt>
                <c:pt idx="1219" c:formatCode="yyyy/m/d">
                  <c:v>43474</c:v>
                </c:pt>
                <c:pt idx="1220" c:formatCode="yyyy/m/d">
                  <c:v>43475</c:v>
                </c:pt>
                <c:pt idx="1221" c:formatCode="yyyy/m/d">
                  <c:v>43476</c:v>
                </c:pt>
                <c:pt idx="1222" c:formatCode="yyyy/m/d">
                  <c:v>43479</c:v>
                </c:pt>
                <c:pt idx="1223" c:formatCode="yyyy/m/d">
                  <c:v>43480</c:v>
                </c:pt>
                <c:pt idx="1224" c:formatCode="yyyy/m/d">
                  <c:v>43481</c:v>
                </c:pt>
                <c:pt idx="1225" c:formatCode="yyyy/m/d">
                  <c:v>43482</c:v>
                </c:pt>
                <c:pt idx="1226" c:formatCode="yyyy/m/d">
                  <c:v>43483</c:v>
                </c:pt>
                <c:pt idx="1227" c:formatCode="yyyy/m/d">
                  <c:v>43486</c:v>
                </c:pt>
                <c:pt idx="1228" c:formatCode="yyyy/m/d">
                  <c:v>43487</c:v>
                </c:pt>
                <c:pt idx="1229" c:formatCode="yyyy/m/d">
                  <c:v>43488</c:v>
                </c:pt>
                <c:pt idx="1230" c:formatCode="yyyy/m/d">
                  <c:v>43489</c:v>
                </c:pt>
                <c:pt idx="1231" c:formatCode="yyyy/m/d">
                  <c:v>43490</c:v>
                </c:pt>
                <c:pt idx="1232" c:formatCode="yyyy/m/d">
                  <c:v>43493</c:v>
                </c:pt>
                <c:pt idx="1233" c:formatCode="yyyy/m/d">
                  <c:v>43494</c:v>
                </c:pt>
                <c:pt idx="1234" c:formatCode="yyyy/m/d">
                  <c:v>43495</c:v>
                </c:pt>
                <c:pt idx="1235" c:formatCode="yyyy/m/d">
                  <c:v>43496</c:v>
                </c:pt>
                <c:pt idx="1236" c:formatCode="yyyy/m/d">
                  <c:v>43497</c:v>
                </c:pt>
                <c:pt idx="1237" c:formatCode="yyyy/m/d">
                  <c:v>43498</c:v>
                </c:pt>
                <c:pt idx="1238" c:formatCode="yyyy/m/d">
                  <c:v>43499</c:v>
                </c:pt>
                <c:pt idx="1239" c:formatCode="yyyy/m/d">
                  <c:v>43507</c:v>
                </c:pt>
                <c:pt idx="1240" c:formatCode="yyyy/m/d">
                  <c:v>43508</c:v>
                </c:pt>
                <c:pt idx="1241" c:formatCode="yyyy/m/d">
                  <c:v>43509</c:v>
                </c:pt>
                <c:pt idx="1242" c:formatCode="yyyy/m/d">
                  <c:v>43510</c:v>
                </c:pt>
                <c:pt idx="1243" c:formatCode="yyyy/m/d">
                  <c:v>43511</c:v>
                </c:pt>
                <c:pt idx="1244" c:formatCode="yyyy/m/d">
                  <c:v>43514</c:v>
                </c:pt>
                <c:pt idx="1245" c:formatCode="yyyy/m/d">
                  <c:v>43515</c:v>
                </c:pt>
                <c:pt idx="1246" c:formatCode="yyyy/m/d">
                  <c:v>43516</c:v>
                </c:pt>
                <c:pt idx="1247" c:formatCode="yyyy/m/d">
                  <c:v>43517</c:v>
                </c:pt>
                <c:pt idx="1248" c:formatCode="yyyy/m/d">
                  <c:v>43518</c:v>
                </c:pt>
                <c:pt idx="1249" c:formatCode="yyyy/m/d">
                  <c:v>43521</c:v>
                </c:pt>
                <c:pt idx="1250" c:formatCode="yyyy/m/d">
                  <c:v>43522</c:v>
                </c:pt>
                <c:pt idx="1251" c:formatCode="yyyy/m/d">
                  <c:v>43523</c:v>
                </c:pt>
                <c:pt idx="1252" c:formatCode="yyyy/m/d">
                  <c:v>43524</c:v>
                </c:pt>
                <c:pt idx="1253" c:formatCode="yyyy/m/d">
                  <c:v>43525</c:v>
                </c:pt>
                <c:pt idx="1254" c:formatCode="yyyy/m/d">
                  <c:v>43528</c:v>
                </c:pt>
                <c:pt idx="1255" c:formatCode="yyyy/m/d">
                  <c:v>43529</c:v>
                </c:pt>
                <c:pt idx="1256" c:formatCode="yyyy/m/d">
                  <c:v>43530</c:v>
                </c:pt>
                <c:pt idx="1257" c:formatCode="yyyy/m/d">
                  <c:v>43531</c:v>
                </c:pt>
                <c:pt idx="1258" c:formatCode="yyyy/m/d">
                  <c:v>43532</c:v>
                </c:pt>
                <c:pt idx="1259" c:formatCode="yyyy/m/d">
                  <c:v>43535</c:v>
                </c:pt>
                <c:pt idx="1260" c:formatCode="yyyy/m/d">
                  <c:v>43536</c:v>
                </c:pt>
                <c:pt idx="1261" c:formatCode="yyyy/m/d">
                  <c:v>43537</c:v>
                </c:pt>
                <c:pt idx="1262" c:formatCode="yyyy/m/d">
                  <c:v>43538</c:v>
                </c:pt>
                <c:pt idx="1263" c:formatCode="yyyy/m/d">
                  <c:v>43539</c:v>
                </c:pt>
                <c:pt idx="1264" c:formatCode="yyyy/m/d">
                  <c:v>43542</c:v>
                </c:pt>
                <c:pt idx="1265" c:formatCode="yyyy/m/d">
                  <c:v>43543</c:v>
                </c:pt>
                <c:pt idx="1266" c:formatCode="yyyy/m/d">
                  <c:v>43544</c:v>
                </c:pt>
                <c:pt idx="1267" c:formatCode="yyyy/m/d">
                  <c:v>43545</c:v>
                </c:pt>
                <c:pt idx="1268" c:formatCode="yyyy/m/d">
                  <c:v>43546</c:v>
                </c:pt>
                <c:pt idx="1269" c:formatCode="yyyy/m/d">
                  <c:v>43549</c:v>
                </c:pt>
                <c:pt idx="1270" c:formatCode="yyyy/m/d">
                  <c:v>43550</c:v>
                </c:pt>
                <c:pt idx="1271" c:formatCode="yyyy/m/d">
                  <c:v>43551</c:v>
                </c:pt>
                <c:pt idx="1272" c:formatCode="yyyy/m/d">
                  <c:v>43552</c:v>
                </c:pt>
                <c:pt idx="1273" c:formatCode="yyyy/m/d">
                  <c:v>43553</c:v>
                </c:pt>
                <c:pt idx="1274" c:formatCode="yyyy/m/d">
                  <c:v>43556</c:v>
                </c:pt>
                <c:pt idx="1275" c:formatCode="yyyy/m/d">
                  <c:v>43557</c:v>
                </c:pt>
                <c:pt idx="1276" c:formatCode="yyyy/m/d">
                  <c:v>43558</c:v>
                </c:pt>
                <c:pt idx="1277" c:formatCode="yyyy/m/d">
                  <c:v>43559</c:v>
                </c:pt>
                <c:pt idx="1278" c:formatCode="yyyy/m/d">
                  <c:v>43563</c:v>
                </c:pt>
                <c:pt idx="1279" c:formatCode="yyyy/m/d">
                  <c:v>43564</c:v>
                </c:pt>
                <c:pt idx="1280" c:formatCode="yyyy/m/d">
                  <c:v>43565</c:v>
                </c:pt>
                <c:pt idx="1281" c:formatCode="yyyy/m/d">
                  <c:v>43566</c:v>
                </c:pt>
                <c:pt idx="1282" c:formatCode="yyyy/m/d">
                  <c:v>43567</c:v>
                </c:pt>
                <c:pt idx="1283" c:formatCode="yyyy/m/d">
                  <c:v>43570</c:v>
                </c:pt>
                <c:pt idx="1284" c:formatCode="yyyy/m/d">
                  <c:v>43571</c:v>
                </c:pt>
                <c:pt idx="1285" c:formatCode="yyyy/m/d">
                  <c:v>43572</c:v>
                </c:pt>
                <c:pt idx="1286" c:formatCode="yyyy/m/d">
                  <c:v>43573</c:v>
                </c:pt>
                <c:pt idx="1287" c:formatCode="yyyy/m/d">
                  <c:v>43574</c:v>
                </c:pt>
                <c:pt idx="1288" c:formatCode="yyyy/m/d">
                  <c:v>43577</c:v>
                </c:pt>
                <c:pt idx="1289" c:formatCode="yyyy/m/d">
                  <c:v>43578</c:v>
                </c:pt>
                <c:pt idx="1290" c:formatCode="yyyy/m/d">
                  <c:v>43579</c:v>
                </c:pt>
                <c:pt idx="1291" c:formatCode="yyyy/m/d">
                  <c:v>43580</c:v>
                </c:pt>
                <c:pt idx="1292" c:formatCode="yyyy/m/d">
                  <c:v>43581</c:v>
                </c:pt>
                <c:pt idx="1293" c:formatCode="yyyy/m/d">
                  <c:v>43583</c:v>
                </c:pt>
                <c:pt idx="1294" c:formatCode="yyyy/m/d">
                  <c:v>43584</c:v>
                </c:pt>
                <c:pt idx="1295" c:formatCode="yyyy/m/d">
                  <c:v>43585</c:v>
                </c:pt>
                <c:pt idx="1296" c:formatCode="yyyy/m/d">
                  <c:v>43590</c:v>
                </c:pt>
                <c:pt idx="1297" c:formatCode="yyyy/m/d">
                  <c:v>43591</c:v>
                </c:pt>
                <c:pt idx="1298" c:formatCode="yyyy/m/d">
                  <c:v>43592</c:v>
                </c:pt>
                <c:pt idx="1299" c:formatCode="yyyy/m/d">
                  <c:v>43593</c:v>
                </c:pt>
                <c:pt idx="1300" c:formatCode="yyyy/m/d">
                  <c:v>43594</c:v>
                </c:pt>
                <c:pt idx="1301" c:formatCode="yyyy/m/d">
                  <c:v>43595</c:v>
                </c:pt>
                <c:pt idx="1302" c:formatCode="yyyy/m/d">
                  <c:v>43598</c:v>
                </c:pt>
                <c:pt idx="1303" c:formatCode="yyyy/m/d">
                  <c:v>43599</c:v>
                </c:pt>
                <c:pt idx="1304" c:formatCode="yyyy/m/d">
                  <c:v>43600</c:v>
                </c:pt>
                <c:pt idx="1305" c:formatCode="yyyy/m/d">
                  <c:v>43601</c:v>
                </c:pt>
                <c:pt idx="1306" c:formatCode="yyyy/m/d">
                  <c:v>43602</c:v>
                </c:pt>
                <c:pt idx="1307" c:formatCode="yyyy/m/d">
                  <c:v>43605</c:v>
                </c:pt>
                <c:pt idx="1308" c:formatCode="yyyy/m/d">
                  <c:v>43606</c:v>
                </c:pt>
                <c:pt idx="1309" c:formatCode="yyyy/m/d">
                  <c:v>43607</c:v>
                </c:pt>
                <c:pt idx="1310" c:formatCode="yyyy/m/d">
                  <c:v>43608</c:v>
                </c:pt>
                <c:pt idx="1311" c:formatCode="yyyy/m/d">
                  <c:v>43609</c:v>
                </c:pt>
                <c:pt idx="1312" c:formatCode="yyyy/m/d">
                  <c:v>43612</c:v>
                </c:pt>
                <c:pt idx="1313" c:formatCode="yyyy/m/d">
                  <c:v>43613</c:v>
                </c:pt>
                <c:pt idx="1314" c:formatCode="yyyy/m/d">
                  <c:v>43614</c:v>
                </c:pt>
                <c:pt idx="1315" c:formatCode="yyyy/m/d">
                  <c:v>43615</c:v>
                </c:pt>
                <c:pt idx="1316" c:formatCode="yyyy/m/d">
                  <c:v>43616</c:v>
                </c:pt>
                <c:pt idx="1317" c:formatCode="yyyy/m/d">
                  <c:v>43619</c:v>
                </c:pt>
                <c:pt idx="1318" c:formatCode="yyyy/m/d">
                  <c:v>43620</c:v>
                </c:pt>
                <c:pt idx="1319" c:formatCode="yyyy/m/d">
                  <c:v>43621</c:v>
                </c:pt>
                <c:pt idx="1320" c:formatCode="yyyy/m/d">
                  <c:v>43622</c:v>
                </c:pt>
                <c:pt idx="1321" c:formatCode="yyyy/m/d">
                  <c:v>43626</c:v>
                </c:pt>
                <c:pt idx="1322" c:formatCode="yyyy/m/d">
                  <c:v>43627</c:v>
                </c:pt>
                <c:pt idx="1323" c:formatCode="yyyy/m/d">
                  <c:v>43628</c:v>
                </c:pt>
                <c:pt idx="1324" c:formatCode="yyyy/m/d">
                  <c:v>43629</c:v>
                </c:pt>
                <c:pt idx="1325" c:formatCode="yyyy/m/d">
                  <c:v>43630</c:v>
                </c:pt>
                <c:pt idx="1326" c:formatCode="yyyy/m/d">
                  <c:v>43633</c:v>
                </c:pt>
                <c:pt idx="1327" c:formatCode="yyyy/m/d">
                  <c:v>43634</c:v>
                </c:pt>
                <c:pt idx="1328" c:formatCode="yyyy/m/d">
                  <c:v>43635</c:v>
                </c:pt>
                <c:pt idx="1329" c:formatCode="yyyy/m/d">
                  <c:v>43636</c:v>
                </c:pt>
                <c:pt idx="1330" c:formatCode="yyyy/m/d">
                  <c:v>43637</c:v>
                </c:pt>
                <c:pt idx="1331" c:formatCode="yyyy/m/d">
                  <c:v>43640</c:v>
                </c:pt>
                <c:pt idx="1332" c:formatCode="yyyy/m/d">
                  <c:v>43641</c:v>
                </c:pt>
                <c:pt idx="1333" c:formatCode="yyyy/m/d">
                  <c:v>43642</c:v>
                </c:pt>
                <c:pt idx="1334" c:formatCode="yyyy/m/d">
                  <c:v>43643</c:v>
                </c:pt>
                <c:pt idx="1335" c:formatCode="yyyy/m/d">
                  <c:v>43644</c:v>
                </c:pt>
                <c:pt idx="1336" c:formatCode="yyyy/m/d">
                  <c:v>43647</c:v>
                </c:pt>
                <c:pt idx="1337" c:formatCode="yyyy/m/d">
                  <c:v>43648</c:v>
                </c:pt>
                <c:pt idx="1338" c:formatCode="yyyy/m/d">
                  <c:v>43649</c:v>
                </c:pt>
                <c:pt idx="1339" c:formatCode="yyyy/m/d">
                  <c:v>43650</c:v>
                </c:pt>
                <c:pt idx="1340" c:formatCode="yyyy/m/d">
                  <c:v>43651</c:v>
                </c:pt>
                <c:pt idx="1341" c:formatCode="yyyy/m/d">
                  <c:v>43654</c:v>
                </c:pt>
                <c:pt idx="1342" c:formatCode="yyyy/m/d">
                  <c:v>43655</c:v>
                </c:pt>
                <c:pt idx="1343" c:formatCode="yyyy/m/d">
                  <c:v>43656</c:v>
                </c:pt>
                <c:pt idx="1344" c:formatCode="yyyy/m/d">
                  <c:v>43657</c:v>
                </c:pt>
                <c:pt idx="1345" c:formatCode="yyyy/m/d">
                  <c:v>43658</c:v>
                </c:pt>
                <c:pt idx="1346" c:formatCode="yyyy/m/d">
                  <c:v>43661</c:v>
                </c:pt>
                <c:pt idx="1347" c:formatCode="yyyy/m/d">
                  <c:v>43662</c:v>
                </c:pt>
                <c:pt idx="1348" c:formatCode="yyyy/m/d">
                  <c:v>43663</c:v>
                </c:pt>
                <c:pt idx="1349" c:formatCode="yyyy/m/d">
                  <c:v>43664</c:v>
                </c:pt>
                <c:pt idx="1350" c:formatCode="yyyy/m/d">
                  <c:v>43665</c:v>
                </c:pt>
                <c:pt idx="1351" c:formatCode="yyyy/m/d">
                  <c:v>43668</c:v>
                </c:pt>
                <c:pt idx="1352" c:formatCode="yyyy/m/d">
                  <c:v>43669</c:v>
                </c:pt>
                <c:pt idx="1353" c:formatCode="yyyy/m/d">
                  <c:v>43670</c:v>
                </c:pt>
                <c:pt idx="1354" c:formatCode="yyyy/m/d">
                  <c:v>43671</c:v>
                </c:pt>
                <c:pt idx="1355" c:formatCode="yyyy/m/d">
                  <c:v>43672</c:v>
                </c:pt>
                <c:pt idx="1356" c:formatCode="yyyy/m/d">
                  <c:v>43675</c:v>
                </c:pt>
                <c:pt idx="1357" c:formatCode="yyyy/m/d">
                  <c:v>43676</c:v>
                </c:pt>
                <c:pt idx="1358" c:formatCode="yyyy/m/d">
                  <c:v>43677</c:v>
                </c:pt>
                <c:pt idx="1359" c:formatCode="yyyy/m/d">
                  <c:v>43678</c:v>
                </c:pt>
                <c:pt idx="1360" c:formatCode="yyyy/m/d">
                  <c:v>43679</c:v>
                </c:pt>
                <c:pt idx="1361" c:formatCode="yyyy/m/d">
                  <c:v>43682</c:v>
                </c:pt>
                <c:pt idx="1362" c:formatCode="yyyy/m/d">
                  <c:v>43683</c:v>
                </c:pt>
                <c:pt idx="1363" c:formatCode="yyyy/m/d">
                  <c:v>43684</c:v>
                </c:pt>
                <c:pt idx="1364" c:formatCode="yyyy/m/d">
                  <c:v>43685</c:v>
                </c:pt>
                <c:pt idx="1365" c:formatCode="yyyy/m/d">
                  <c:v>43686</c:v>
                </c:pt>
                <c:pt idx="1366" c:formatCode="yyyy/m/d">
                  <c:v>43689</c:v>
                </c:pt>
                <c:pt idx="1367" c:formatCode="yyyy/m/d">
                  <c:v>43690</c:v>
                </c:pt>
                <c:pt idx="1368" c:formatCode="yyyy/m/d">
                  <c:v>43691</c:v>
                </c:pt>
                <c:pt idx="1369" c:formatCode="yyyy/m/d">
                  <c:v>43692</c:v>
                </c:pt>
                <c:pt idx="1370" c:formatCode="yyyy/m/d">
                  <c:v>43693</c:v>
                </c:pt>
                <c:pt idx="1371" c:formatCode="yyyy/m/d">
                  <c:v>43696</c:v>
                </c:pt>
                <c:pt idx="1372" c:formatCode="yyyy/m/d">
                  <c:v>43697</c:v>
                </c:pt>
                <c:pt idx="1373" c:formatCode="yyyy/m/d">
                  <c:v>43698</c:v>
                </c:pt>
                <c:pt idx="1374" c:formatCode="yyyy/m/d">
                  <c:v>43699</c:v>
                </c:pt>
                <c:pt idx="1375" c:formatCode="yyyy/m/d">
                  <c:v>43700</c:v>
                </c:pt>
                <c:pt idx="1376" c:formatCode="yyyy/m/d">
                  <c:v>43703</c:v>
                </c:pt>
                <c:pt idx="1377" c:formatCode="yyyy/m/d">
                  <c:v>43704</c:v>
                </c:pt>
                <c:pt idx="1378" c:formatCode="yyyy/m/d">
                  <c:v>43705</c:v>
                </c:pt>
                <c:pt idx="1379" c:formatCode="yyyy/m/d">
                  <c:v>43706</c:v>
                </c:pt>
                <c:pt idx="1380" c:formatCode="yyyy/m/d">
                  <c:v>43707</c:v>
                </c:pt>
                <c:pt idx="1381" c:formatCode="yyyy/m/d">
                  <c:v>43710</c:v>
                </c:pt>
                <c:pt idx="1382" c:formatCode="yyyy/m/d">
                  <c:v>43711</c:v>
                </c:pt>
                <c:pt idx="1383" c:formatCode="yyyy/m/d">
                  <c:v>43712</c:v>
                </c:pt>
                <c:pt idx="1384" c:formatCode="yyyy/m/d">
                  <c:v>43713</c:v>
                </c:pt>
                <c:pt idx="1385" c:formatCode="yyyy/m/d">
                  <c:v>43714</c:v>
                </c:pt>
                <c:pt idx="1386" c:formatCode="yyyy/m/d">
                  <c:v>43717</c:v>
                </c:pt>
                <c:pt idx="1387" c:formatCode="yyyy/m/d">
                  <c:v>43718</c:v>
                </c:pt>
                <c:pt idx="1388" c:formatCode="yyyy/m/d">
                  <c:v>43719</c:v>
                </c:pt>
                <c:pt idx="1389" c:formatCode="yyyy/m/d">
                  <c:v>43720</c:v>
                </c:pt>
                <c:pt idx="1390" c:formatCode="yyyy/m/d">
                  <c:v>43724</c:v>
                </c:pt>
                <c:pt idx="1391" c:formatCode="yyyy/m/d">
                  <c:v>43725</c:v>
                </c:pt>
                <c:pt idx="1392" c:formatCode="yyyy/m/d">
                  <c:v>43726</c:v>
                </c:pt>
                <c:pt idx="1393" c:formatCode="yyyy/m/d">
                  <c:v>43727</c:v>
                </c:pt>
                <c:pt idx="1394" c:formatCode="yyyy/m/d">
                  <c:v>43728</c:v>
                </c:pt>
                <c:pt idx="1395" c:formatCode="yyyy/m/d">
                  <c:v>43731</c:v>
                </c:pt>
                <c:pt idx="1396" c:formatCode="yyyy/m/d">
                  <c:v>43732</c:v>
                </c:pt>
                <c:pt idx="1397" c:formatCode="yyyy/m/d">
                  <c:v>43733</c:v>
                </c:pt>
                <c:pt idx="1398" c:formatCode="yyyy/m/d">
                  <c:v>43734</c:v>
                </c:pt>
                <c:pt idx="1399" c:formatCode="yyyy/m/d">
                  <c:v>43735</c:v>
                </c:pt>
                <c:pt idx="1400" c:formatCode="yyyy/m/d">
                  <c:v>43737</c:v>
                </c:pt>
                <c:pt idx="1401" c:formatCode="yyyy/m/d">
                  <c:v>43738</c:v>
                </c:pt>
                <c:pt idx="1402" c:formatCode="yyyy/m/d">
                  <c:v>43746</c:v>
                </c:pt>
                <c:pt idx="1403" c:formatCode="yyyy/m/d">
                  <c:v>43747</c:v>
                </c:pt>
                <c:pt idx="1404" c:formatCode="yyyy/m/d">
                  <c:v>43748</c:v>
                </c:pt>
                <c:pt idx="1405" c:formatCode="yyyy/m/d">
                  <c:v>43749</c:v>
                </c:pt>
                <c:pt idx="1406" c:formatCode="yyyy/m/d">
                  <c:v>43750</c:v>
                </c:pt>
                <c:pt idx="1407" c:formatCode="yyyy/m/d">
                  <c:v>43752</c:v>
                </c:pt>
                <c:pt idx="1408" c:formatCode="yyyy/m/d">
                  <c:v>43753</c:v>
                </c:pt>
                <c:pt idx="1409" c:formatCode="yyyy/m/d">
                  <c:v>43754</c:v>
                </c:pt>
                <c:pt idx="1410" c:formatCode="yyyy/m/d">
                  <c:v>43755</c:v>
                </c:pt>
                <c:pt idx="1411" c:formatCode="yyyy/m/d">
                  <c:v>43756</c:v>
                </c:pt>
                <c:pt idx="1412" c:formatCode="yyyy/m/d">
                  <c:v>43759</c:v>
                </c:pt>
                <c:pt idx="1413" c:formatCode="yyyy/m/d">
                  <c:v>43760</c:v>
                </c:pt>
                <c:pt idx="1414" c:formatCode="yyyy/m/d">
                  <c:v>43761</c:v>
                </c:pt>
                <c:pt idx="1415" c:formatCode="yyyy/m/d">
                  <c:v>43762</c:v>
                </c:pt>
                <c:pt idx="1416" c:formatCode="yyyy/m/d">
                  <c:v>43763</c:v>
                </c:pt>
                <c:pt idx="1417" c:formatCode="yyyy/m/d">
                  <c:v>43766</c:v>
                </c:pt>
                <c:pt idx="1418" c:formatCode="yyyy/m/d">
                  <c:v>43767</c:v>
                </c:pt>
                <c:pt idx="1419" c:formatCode="yyyy/m/d">
                  <c:v>43768</c:v>
                </c:pt>
                <c:pt idx="1420" c:formatCode="yyyy/m/d">
                  <c:v>43769</c:v>
                </c:pt>
                <c:pt idx="1421" c:formatCode="yyyy/m/d">
                  <c:v>43770</c:v>
                </c:pt>
                <c:pt idx="1422" c:formatCode="yyyy/m/d">
                  <c:v>43773</c:v>
                </c:pt>
                <c:pt idx="1423" c:formatCode="yyyy/m/d">
                  <c:v>43774</c:v>
                </c:pt>
                <c:pt idx="1424" c:formatCode="yyyy/m/d">
                  <c:v>43775</c:v>
                </c:pt>
                <c:pt idx="1425" c:formatCode="yyyy/m/d">
                  <c:v>43776</c:v>
                </c:pt>
                <c:pt idx="1426" c:formatCode="yyyy/m/d">
                  <c:v>43777</c:v>
                </c:pt>
                <c:pt idx="1427" c:formatCode="yyyy/m/d">
                  <c:v>43780</c:v>
                </c:pt>
                <c:pt idx="1428" c:formatCode="yyyy/m/d">
                  <c:v>43781</c:v>
                </c:pt>
                <c:pt idx="1429" c:formatCode="yyyy/m/d">
                  <c:v>43782</c:v>
                </c:pt>
                <c:pt idx="1430" c:formatCode="yyyy/m/d">
                  <c:v>43783</c:v>
                </c:pt>
                <c:pt idx="1431" c:formatCode="yyyy/m/d">
                  <c:v>43784</c:v>
                </c:pt>
                <c:pt idx="1432" c:formatCode="yyyy/m/d">
                  <c:v>43787</c:v>
                </c:pt>
                <c:pt idx="1433" c:formatCode="yyyy/m/d">
                  <c:v>43788</c:v>
                </c:pt>
                <c:pt idx="1434" c:formatCode="yyyy/m/d">
                  <c:v>43789</c:v>
                </c:pt>
                <c:pt idx="1435" c:formatCode="yyyy/m/d">
                  <c:v>43790</c:v>
                </c:pt>
                <c:pt idx="1436" c:formatCode="yyyy/m/d">
                  <c:v>43791</c:v>
                </c:pt>
                <c:pt idx="1437" c:formatCode="yyyy/m/d">
                  <c:v>43794</c:v>
                </c:pt>
                <c:pt idx="1438" c:formatCode="yyyy/m/d">
                  <c:v>43795</c:v>
                </c:pt>
                <c:pt idx="1439" c:formatCode="yyyy/m/d">
                  <c:v>43796</c:v>
                </c:pt>
                <c:pt idx="1440" c:formatCode="yyyy/m/d">
                  <c:v>43797</c:v>
                </c:pt>
                <c:pt idx="1441" c:formatCode="yyyy/m/d">
                  <c:v>43798</c:v>
                </c:pt>
                <c:pt idx="1442" c:formatCode="yyyy/m/d">
                  <c:v>43801</c:v>
                </c:pt>
                <c:pt idx="1443" c:formatCode="yyyy/m/d">
                  <c:v>43802</c:v>
                </c:pt>
                <c:pt idx="1444" c:formatCode="yyyy/m/d">
                  <c:v>43803</c:v>
                </c:pt>
                <c:pt idx="1445" c:formatCode="yyyy/m/d">
                  <c:v>43804</c:v>
                </c:pt>
                <c:pt idx="1446" c:formatCode="yyyy/m/d">
                  <c:v>43805</c:v>
                </c:pt>
                <c:pt idx="1447" c:formatCode="yyyy/m/d">
                  <c:v>43808</c:v>
                </c:pt>
                <c:pt idx="1448" c:formatCode="yyyy/m/d">
                  <c:v>43809</c:v>
                </c:pt>
                <c:pt idx="1449" c:formatCode="yyyy/m/d">
                  <c:v>43810</c:v>
                </c:pt>
                <c:pt idx="1450" c:formatCode="yyyy/m/d">
                  <c:v>43811</c:v>
                </c:pt>
                <c:pt idx="1451" c:formatCode="yyyy/m/d">
                  <c:v>43812</c:v>
                </c:pt>
                <c:pt idx="1452" c:formatCode="yyyy/m/d">
                  <c:v>43815</c:v>
                </c:pt>
                <c:pt idx="1453" c:formatCode="yyyy/m/d">
                  <c:v>43816</c:v>
                </c:pt>
                <c:pt idx="1454" c:formatCode="yyyy/m/d">
                  <c:v>43817</c:v>
                </c:pt>
                <c:pt idx="1455" c:formatCode="yyyy/m/d">
                  <c:v>43818</c:v>
                </c:pt>
                <c:pt idx="1456" c:formatCode="yyyy/m/d">
                  <c:v>43819</c:v>
                </c:pt>
                <c:pt idx="1457" c:formatCode="yyyy/m/d">
                  <c:v>43822</c:v>
                </c:pt>
                <c:pt idx="1458" c:formatCode="yyyy/m/d">
                  <c:v>43823</c:v>
                </c:pt>
                <c:pt idx="1459" c:formatCode="yyyy/m/d">
                  <c:v>43824</c:v>
                </c:pt>
                <c:pt idx="1460" c:formatCode="yyyy/m/d">
                  <c:v>43825</c:v>
                </c:pt>
                <c:pt idx="1461" c:formatCode="yyyy/m/d">
                  <c:v>43826</c:v>
                </c:pt>
                <c:pt idx="1462" c:formatCode="yyyy/m/d">
                  <c:v>43829</c:v>
                </c:pt>
                <c:pt idx="1463" c:formatCode="yyyy/m/d">
                  <c:v>43830</c:v>
                </c:pt>
                <c:pt idx="1464" c:formatCode="yyyy/m/d">
                  <c:v>43832</c:v>
                </c:pt>
                <c:pt idx="1465" c:formatCode="yyyy/m/d">
                  <c:v>43833</c:v>
                </c:pt>
                <c:pt idx="1466" c:formatCode="yyyy/m/d">
                  <c:v>43836</c:v>
                </c:pt>
                <c:pt idx="1467" c:formatCode="yyyy/m/d">
                  <c:v>43837</c:v>
                </c:pt>
                <c:pt idx="1468" c:formatCode="yyyy/m/d">
                  <c:v>43838</c:v>
                </c:pt>
                <c:pt idx="1469" c:formatCode="yyyy/m/d">
                  <c:v>43839</c:v>
                </c:pt>
                <c:pt idx="1470" c:formatCode="yyyy/m/d">
                  <c:v>43840</c:v>
                </c:pt>
                <c:pt idx="1471" c:formatCode="yyyy/m/d">
                  <c:v>43843</c:v>
                </c:pt>
                <c:pt idx="1472" c:formatCode="yyyy/m/d">
                  <c:v>43844</c:v>
                </c:pt>
                <c:pt idx="1473" c:formatCode="yyyy/m/d">
                  <c:v>43845</c:v>
                </c:pt>
                <c:pt idx="1474" c:formatCode="yyyy/m/d">
                  <c:v>43846</c:v>
                </c:pt>
                <c:pt idx="1475" c:formatCode="yyyy/m/d">
                  <c:v>43847</c:v>
                </c:pt>
                <c:pt idx="1476" c:formatCode="yyyy/m/d">
                  <c:v>43849</c:v>
                </c:pt>
                <c:pt idx="1477" c:formatCode="yyyy/m/d">
                  <c:v>43850</c:v>
                </c:pt>
                <c:pt idx="1478" c:formatCode="yyyy/m/d">
                  <c:v>43851</c:v>
                </c:pt>
                <c:pt idx="1479" c:formatCode="yyyy/m/d">
                  <c:v>43852</c:v>
                </c:pt>
                <c:pt idx="1480" c:formatCode="yyyy/m/d">
                  <c:v>43853</c:v>
                </c:pt>
                <c:pt idx="1481" c:formatCode="yyyy/m/d">
                  <c:v>43864</c:v>
                </c:pt>
                <c:pt idx="1482" c:formatCode="yyyy/m/d">
                  <c:v>43865</c:v>
                </c:pt>
                <c:pt idx="1483" c:formatCode="yyyy/m/d">
                  <c:v>43866</c:v>
                </c:pt>
                <c:pt idx="1484" c:formatCode="yyyy/m/d">
                  <c:v>43867</c:v>
                </c:pt>
                <c:pt idx="1485" c:formatCode="yyyy/m/d">
                  <c:v>43868</c:v>
                </c:pt>
                <c:pt idx="1486" c:formatCode="yyyy/m/d">
                  <c:v>43871</c:v>
                </c:pt>
                <c:pt idx="1487" c:formatCode="yyyy/m/d">
                  <c:v>43872</c:v>
                </c:pt>
                <c:pt idx="1488" c:formatCode="yyyy/m/d">
                  <c:v>43873</c:v>
                </c:pt>
                <c:pt idx="1489" c:formatCode="yyyy/m/d">
                  <c:v>43874</c:v>
                </c:pt>
                <c:pt idx="1490" c:formatCode="yyyy/m/d">
                  <c:v>43875</c:v>
                </c:pt>
                <c:pt idx="1491" c:formatCode="yyyy/m/d">
                  <c:v>43878</c:v>
                </c:pt>
                <c:pt idx="1492" c:formatCode="yyyy/m/d">
                  <c:v>43879</c:v>
                </c:pt>
                <c:pt idx="1493" c:formatCode="yyyy/m/d">
                  <c:v>43880</c:v>
                </c:pt>
                <c:pt idx="1494" c:formatCode="yyyy/m/d">
                  <c:v>43881</c:v>
                </c:pt>
                <c:pt idx="1495" c:formatCode="yyyy/m/d">
                  <c:v>43882</c:v>
                </c:pt>
                <c:pt idx="1496" c:formatCode="yyyy/m/d">
                  <c:v>43885</c:v>
                </c:pt>
                <c:pt idx="1497" c:formatCode="yyyy/m/d">
                  <c:v>43886</c:v>
                </c:pt>
                <c:pt idx="1498" c:formatCode="yyyy/m/d">
                  <c:v>43887</c:v>
                </c:pt>
                <c:pt idx="1499" c:formatCode="yyyy/m/d">
                  <c:v>43888</c:v>
                </c:pt>
                <c:pt idx="1500" c:formatCode="yyyy/m/d">
                  <c:v>43889</c:v>
                </c:pt>
                <c:pt idx="1501" c:formatCode="yyyy/m/d">
                  <c:v>43892</c:v>
                </c:pt>
                <c:pt idx="1502" c:formatCode="yyyy/m/d">
                  <c:v>43893</c:v>
                </c:pt>
                <c:pt idx="1503" c:formatCode="yyyy/m/d">
                  <c:v>43894</c:v>
                </c:pt>
                <c:pt idx="1504" c:formatCode="yyyy/m/d">
                  <c:v>43895</c:v>
                </c:pt>
                <c:pt idx="1505" c:formatCode="yyyy/m/d">
                  <c:v>43896</c:v>
                </c:pt>
                <c:pt idx="1506" c:formatCode="yyyy/m/d">
                  <c:v>43899</c:v>
                </c:pt>
                <c:pt idx="1507" c:formatCode="yyyy/m/d">
                  <c:v>43900</c:v>
                </c:pt>
                <c:pt idx="1508" c:formatCode="yyyy/m/d">
                  <c:v>43901</c:v>
                </c:pt>
                <c:pt idx="1509" c:formatCode="yyyy/m/d">
                  <c:v>43902</c:v>
                </c:pt>
                <c:pt idx="1510" c:formatCode="yyyy/m/d">
                  <c:v>43903</c:v>
                </c:pt>
                <c:pt idx="1511" c:formatCode="yyyy/m/d">
                  <c:v>43906</c:v>
                </c:pt>
                <c:pt idx="1512" c:formatCode="yyyy/m/d">
                  <c:v>43907</c:v>
                </c:pt>
                <c:pt idx="1513" c:formatCode="yyyy/m/d">
                  <c:v>43908</c:v>
                </c:pt>
                <c:pt idx="1514" c:formatCode="yyyy/m/d">
                  <c:v>43909</c:v>
                </c:pt>
                <c:pt idx="1515" c:formatCode="yyyy/m/d">
                  <c:v>43910</c:v>
                </c:pt>
                <c:pt idx="1516" c:formatCode="yyyy/m/d">
                  <c:v>43913</c:v>
                </c:pt>
                <c:pt idx="1517" c:formatCode="yyyy/m/d">
                  <c:v>43914</c:v>
                </c:pt>
                <c:pt idx="1518" c:formatCode="yyyy/m/d">
                  <c:v>43915</c:v>
                </c:pt>
                <c:pt idx="1519" c:formatCode="yyyy/m/d">
                  <c:v>43916</c:v>
                </c:pt>
                <c:pt idx="1520" c:formatCode="yyyy/m/d">
                  <c:v>43917</c:v>
                </c:pt>
                <c:pt idx="1521" c:formatCode="yyyy/m/d">
                  <c:v>43920</c:v>
                </c:pt>
                <c:pt idx="1522" c:formatCode="yyyy/m/d">
                  <c:v>43921</c:v>
                </c:pt>
                <c:pt idx="1523" c:formatCode="yyyy/m/d">
                  <c:v>43922</c:v>
                </c:pt>
                <c:pt idx="1524" c:formatCode="yyyy/m/d">
                  <c:v>43923</c:v>
                </c:pt>
                <c:pt idx="1525" c:formatCode="yyyy/m/d">
                  <c:v>43924</c:v>
                </c:pt>
                <c:pt idx="1526" c:formatCode="yyyy/m/d">
                  <c:v>43928</c:v>
                </c:pt>
                <c:pt idx="1527" c:formatCode="yyyy/m/d">
                  <c:v>43929</c:v>
                </c:pt>
                <c:pt idx="1528" c:formatCode="yyyy/m/d">
                  <c:v>43930</c:v>
                </c:pt>
                <c:pt idx="1529" c:formatCode="yyyy/m/d">
                  <c:v>43931</c:v>
                </c:pt>
                <c:pt idx="1530" c:formatCode="yyyy/m/d">
                  <c:v>43934</c:v>
                </c:pt>
                <c:pt idx="1531" c:formatCode="yyyy/m/d">
                  <c:v>43935</c:v>
                </c:pt>
                <c:pt idx="1532" c:formatCode="yyyy/m/d">
                  <c:v>43936</c:v>
                </c:pt>
                <c:pt idx="1533" c:formatCode="yyyy/m/d">
                  <c:v>43937</c:v>
                </c:pt>
                <c:pt idx="1534" c:formatCode="yyyy/m/d">
                  <c:v>43938</c:v>
                </c:pt>
                <c:pt idx="1535" c:formatCode="yyyy/m/d">
                  <c:v>43941</c:v>
                </c:pt>
                <c:pt idx="1536" c:formatCode="yyyy/m/d">
                  <c:v>43942</c:v>
                </c:pt>
                <c:pt idx="1537" c:formatCode="yyyy/m/d">
                  <c:v>43943</c:v>
                </c:pt>
                <c:pt idx="1538" c:formatCode="yyyy/m/d">
                  <c:v>43944</c:v>
                </c:pt>
                <c:pt idx="1539" c:formatCode="yyyy/m/d">
                  <c:v>43945</c:v>
                </c:pt>
                <c:pt idx="1540" c:formatCode="yyyy/m/d">
                  <c:v>43947</c:v>
                </c:pt>
                <c:pt idx="1541" c:formatCode="yyyy/m/d">
                  <c:v>43948</c:v>
                </c:pt>
                <c:pt idx="1542" c:formatCode="yyyy/m/d">
                  <c:v>43949</c:v>
                </c:pt>
                <c:pt idx="1543" c:formatCode="yyyy/m/d">
                  <c:v>43950</c:v>
                </c:pt>
                <c:pt idx="1544" c:formatCode="yyyy/m/d">
                  <c:v>43951</c:v>
                </c:pt>
                <c:pt idx="1545" c:formatCode="yyyy/m/d">
                  <c:v>43957</c:v>
                </c:pt>
                <c:pt idx="1546" c:formatCode="yyyy/m/d">
                  <c:v>43958</c:v>
                </c:pt>
                <c:pt idx="1547" c:formatCode="yyyy/m/d">
                  <c:v>43959</c:v>
                </c:pt>
                <c:pt idx="1548" c:formatCode="yyyy/m/d">
                  <c:v>43960</c:v>
                </c:pt>
                <c:pt idx="1549" c:formatCode="yyyy/m/d">
                  <c:v>43962</c:v>
                </c:pt>
                <c:pt idx="1550" c:formatCode="yyyy/m/d">
                  <c:v>43963</c:v>
                </c:pt>
                <c:pt idx="1551" c:formatCode="yyyy/m/d">
                  <c:v>43964</c:v>
                </c:pt>
                <c:pt idx="1552" c:formatCode="yyyy/m/d">
                  <c:v>43965</c:v>
                </c:pt>
                <c:pt idx="1553" c:formatCode="yyyy/m/d">
                  <c:v>43966</c:v>
                </c:pt>
                <c:pt idx="1554" c:formatCode="yyyy/m/d">
                  <c:v>43969</c:v>
                </c:pt>
                <c:pt idx="1555" c:formatCode="yyyy/m/d">
                  <c:v>43970</c:v>
                </c:pt>
                <c:pt idx="1556" c:formatCode="yyyy/m/d">
                  <c:v>43971</c:v>
                </c:pt>
                <c:pt idx="1557" c:formatCode="yyyy/m/d">
                  <c:v>43972</c:v>
                </c:pt>
                <c:pt idx="1558" c:formatCode="yyyy/m/d">
                  <c:v>43973</c:v>
                </c:pt>
                <c:pt idx="1559" c:formatCode="yyyy/m/d">
                  <c:v>43976</c:v>
                </c:pt>
                <c:pt idx="1560" c:formatCode="yyyy/m/d">
                  <c:v>43977</c:v>
                </c:pt>
                <c:pt idx="1561" c:formatCode="yyyy/m/d">
                  <c:v>43978</c:v>
                </c:pt>
                <c:pt idx="1562" c:formatCode="yyyy/m/d">
                  <c:v>43979</c:v>
                </c:pt>
                <c:pt idx="1563" c:formatCode="yyyy/m/d">
                  <c:v>43980</c:v>
                </c:pt>
                <c:pt idx="1564" c:formatCode="yyyy/m/d">
                  <c:v>43983</c:v>
                </c:pt>
                <c:pt idx="1565" c:formatCode="yyyy/m/d">
                  <c:v>43984</c:v>
                </c:pt>
                <c:pt idx="1566" c:formatCode="yyyy/m/d">
                  <c:v>43985</c:v>
                </c:pt>
                <c:pt idx="1567" c:formatCode="yyyy/m/d">
                  <c:v>43986</c:v>
                </c:pt>
                <c:pt idx="1568" c:formatCode="yyyy/m/d">
                  <c:v>43987</c:v>
                </c:pt>
                <c:pt idx="1569" c:formatCode="yyyy/m/d">
                  <c:v>43990</c:v>
                </c:pt>
                <c:pt idx="1570" c:formatCode="yyyy/m/d">
                  <c:v>43991</c:v>
                </c:pt>
                <c:pt idx="1571" c:formatCode="yyyy/m/d">
                  <c:v>43992</c:v>
                </c:pt>
                <c:pt idx="1572" c:formatCode="yyyy/m/d">
                  <c:v>43993</c:v>
                </c:pt>
                <c:pt idx="1573" c:formatCode="yyyy/m/d">
                  <c:v>43994</c:v>
                </c:pt>
                <c:pt idx="1574" c:formatCode="yyyy/m/d">
                  <c:v>43997</c:v>
                </c:pt>
                <c:pt idx="1575" c:formatCode="yyyy/m/d">
                  <c:v>43998</c:v>
                </c:pt>
                <c:pt idx="1576" c:formatCode="yyyy/m/d">
                  <c:v>43999</c:v>
                </c:pt>
                <c:pt idx="1577" c:formatCode="yyyy/m/d">
                  <c:v>44000</c:v>
                </c:pt>
                <c:pt idx="1578" c:formatCode="yyyy/m/d">
                  <c:v>44001</c:v>
                </c:pt>
                <c:pt idx="1579" c:formatCode="yyyy/m/d">
                  <c:v>44004</c:v>
                </c:pt>
                <c:pt idx="1580" c:formatCode="yyyy/m/d">
                  <c:v>44005</c:v>
                </c:pt>
                <c:pt idx="1581" c:formatCode="yyyy/m/d">
                  <c:v>44006</c:v>
                </c:pt>
                <c:pt idx="1582" c:formatCode="yyyy/m/d">
                  <c:v>44010</c:v>
                </c:pt>
                <c:pt idx="1583" c:formatCode="yyyy/m/d">
                  <c:v>44011</c:v>
                </c:pt>
                <c:pt idx="1584" c:formatCode="yyyy/m/d">
                  <c:v>44012</c:v>
                </c:pt>
                <c:pt idx="1585" c:formatCode="yyyy/m/d">
                  <c:v>44013</c:v>
                </c:pt>
                <c:pt idx="1586" c:formatCode="yyyy/m/d">
                  <c:v>44014</c:v>
                </c:pt>
                <c:pt idx="1587" c:formatCode="yyyy/m/d">
                  <c:v>44015</c:v>
                </c:pt>
                <c:pt idx="1588" c:formatCode="yyyy/m/d">
                  <c:v>44018</c:v>
                </c:pt>
                <c:pt idx="1589" c:formatCode="yyyy/m/d">
                  <c:v>44019</c:v>
                </c:pt>
                <c:pt idx="1590" c:formatCode="yyyy/m/d">
                  <c:v>44020</c:v>
                </c:pt>
                <c:pt idx="1591" c:formatCode="yyyy/m/d">
                  <c:v>44021</c:v>
                </c:pt>
                <c:pt idx="1592" c:formatCode="yyyy/m/d">
                  <c:v>44022</c:v>
                </c:pt>
                <c:pt idx="1593" c:formatCode="yyyy/m/d">
                  <c:v>44025</c:v>
                </c:pt>
                <c:pt idx="1594" c:formatCode="yyyy/m/d">
                  <c:v>44026</c:v>
                </c:pt>
                <c:pt idx="1595" c:formatCode="yyyy/m/d">
                  <c:v>44027</c:v>
                </c:pt>
                <c:pt idx="1596" c:formatCode="yyyy/m/d">
                  <c:v>44028</c:v>
                </c:pt>
                <c:pt idx="1597" c:formatCode="yyyy/m/d">
                  <c:v>44029</c:v>
                </c:pt>
                <c:pt idx="1598" c:formatCode="yyyy/m/d">
                  <c:v>44032</c:v>
                </c:pt>
                <c:pt idx="1599" c:formatCode="yyyy/m/d">
                  <c:v>44033</c:v>
                </c:pt>
                <c:pt idx="1600" c:formatCode="yyyy/m/d">
                  <c:v>44034</c:v>
                </c:pt>
                <c:pt idx="1601" c:formatCode="yyyy/m/d">
                  <c:v>44035</c:v>
                </c:pt>
                <c:pt idx="1602" c:formatCode="yyyy/m/d">
                  <c:v>44036</c:v>
                </c:pt>
                <c:pt idx="1603" c:formatCode="yyyy/m/d">
                  <c:v>44039</c:v>
                </c:pt>
                <c:pt idx="1604" c:formatCode="yyyy/m/d">
                  <c:v>44040</c:v>
                </c:pt>
                <c:pt idx="1605" c:formatCode="yyyy/m/d">
                  <c:v>44041</c:v>
                </c:pt>
                <c:pt idx="1606" c:formatCode="yyyy/m/d">
                  <c:v>44042</c:v>
                </c:pt>
                <c:pt idx="1607" c:formatCode="yyyy/m/d">
                  <c:v>44043</c:v>
                </c:pt>
                <c:pt idx="1608" c:formatCode="yyyy/m/d">
                  <c:v>44046</c:v>
                </c:pt>
                <c:pt idx="1609" c:formatCode="yyyy/m/d">
                  <c:v>44047</c:v>
                </c:pt>
                <c:pt idx="1610" c:formatCode="yyyy/m/d">
                  <c:v>44048</c:v>
                </c:pt>
                <c:pt idx="1611" c:formatCode="yyyy/m/d">
                  <c:v>44049</c:v>
                </c:pt>
                <c:pt idx="1612" c:formatCode="yyyy/m/d">
                  <c:v>44050</c:v>
                </c:pt>
                <c:pt idx="1613" c:formatCode="yyyy/m/d">
                  <c:v>44053</c:v>
                </c:pt>
                <c:pt idx="1614" c:formatCode="yyyy/m/d">
                  <c:v>44054</c:v>
                </c:pt>
                <c:pt idx="1615" c:formatCode="yyyy/m/d">
                  <c:v>44055</c:v>
                </c:pt>
                <c:pt idx="1616" c:formatCode="yyyy/m/d">
                  <c:v>44056</c:v>
                </c:pt>
                <c:pt idx="1617" c:formatCode="yyyy/m/d">
                  <c:v>44057</c:v>
                </c:pt>
                <c:pt idx="1618" c:formatCode="yyyy/m/d">
                  <c:v>44060</c:v>
                </c:pt>
                <c:pt idx="1619" c:formatCode="yyyy/m/d">
                  <c:v>44061</c:v>
                </c:pt>
                <c:pt idx="1620" c:formatCode="yyyy/m/d">
                  <c:v>44062</c:v>
                </c:pt>
                <c:pt idx="1621" c:formatCode="yyyy/m/d">
                  <c:v>44063</c:v>
                </c:pt>
                <c:pt idx="1622" c:formatCode="yyyy/m/d">
                  <c:v>44064</c:v>
                </c:pt>
                <c:pt idx="1623" c:formatCode="yyyy/m/d">
                  <c:v>44067</c:v>
                </c:pt>
                <c:pt idx="1624" c:formatCode="yyyy/m/d">
                  <c:v>44068</c:v>
                </c:pt>
                <c:pt idx="1625" c:formatCode="yyyy/m/d">
                  <c:v>44069</c:v>
                </c:pt>
                <c:pt idx="1626" c:formatCode="yyyy/m/d">
                  <c:v>44070</c:v>
                </c:pt>
                <c:pt idx="1627" c:formatCode="yyyy/m/d">
                  <c:v>44071</c:v>
                </c:pt>
                <c:pt idx="1628" c:formatCode="yyyy/m/d">
                  <c:v>44074</c:v>
                </c:pt>
                <c:pt idx="1629" c:formatCode="yyyy/m/d">
                  <c:v>44075</c:v>
                </c:pt>
                <c:pt idx="1630" c:formatCode="yyyy/m/d">
                  <c:v>44076</c:v>
                </c:pt>
                <c:pt idx="1631" c:formatCode="yyyy/m/d">
                  <c:v>44077</c:v>
                </c:pt>
              </c:numCache>
            </c:numRef>
          </c:cat>
          <c:val>
            <c:numRef>
              <c:f>净值情况!$B$2:$B$1633</c:f>
              <c:numCache>
                <c:formatCode>0.00_);[Red]\(0.00\)</c:formatCode>
                <c:ptCount val="1632"/>
                <c:pt idx="0">
                  <c:v>1</c:v>
                </c:pt>
                <c:pt idx="1" c:formatCode="0.00_ ">
                  <c:v>0.999206786287999</c:v>
                </c:pt>
                <c:pt idx="2" c:formatCode="0.00_ ">
                  <c:v>0.996619716287999</c:v>
                </c:pt>
                <c:pt idx="3" c:formatCode="0.00_ ">
                  <c:v>0.993486256287999</c:v>
                </c:pt>
                <c:pt idx="4" c:formatCode="0.00_ ">
                  <c:v>0.996086536287999</c:v>
                </c:pt>
                <c:pt idx="5" c:formatCode="0.00_ ">
                  <c:v>0.992481096287999</c:v>
                </c:pt>
                <c:pt idx="6" c:formatCode="0.00_ ">
                  <c:v>0.958112666287999</c:v>
                </c:pt>
                <c:pt idx="7" c:formatCode="0.00_ ">
                  <c:v>0.964285186287999</c:v>
                </c:pt>
                <c:pt idx="8" c:formatCode="0.00_ ">
                  <c:v>0.963478476287999</c:v>
                </c:pt>
                <c:pt idx="9" c:formatCode="0.00_ ">
                  <c:v>0.973129956287999</c:v>
                </c:pt>
                <c:pt idx="10" c:formatCode="0.00_ ">
                  <c:v>0.971221956287999</c:v>
                </c:pt>
                <c:pt idx="11" c:formatCode="0.00_ ">
                  <c:v>0.987356086287999</c:v>
                </c:pt>
                <c:pt idx="12" c:formatCode="0.00_ ">
                  <c:v>0.991346456287999</c:v>
                </c:pt>
                <c:pt idx="13" c:formatCode="0.00_ ">
                  <c:v>0.993557536287999</c:v>
                </c:pt>
                <c:pt idx="14" c:formatCode="0.00_ ">
                  <c:v>0.972362996287999</c:v>
                </c:pt>
                <c:pt idx="15" c:formatCode="0.00_ ">
                  <c:v>0.995258696187999</c:v>
                </c:pt>
                <c:pt idx="16" c:formatCode="0.00_ ">
                  <c:v>1.00768529618799</c:v>
                </c:pt>
                <c:pt idx="17" c:formatCode="0.00_ ">
                  <c:v>1.01192553618799</c:v>
                </c:pt>
                <c:pt idx="18" c:formatCode="0.00_ ">
                  <c:v>1.00964610618799</c:v>
                </c:pt>
                <c:pt idx="19" c:formatCode="0.00_ ">
                  <c:v>0.998727936087999</c:v>
                </c:pt>
                <c:pt idx="20" c:formatCode="0.00_ ">
                  <c:v>0.986667405987999</c:v>
                </c:pt>
                <c:pt idx="21" c:formatCode="0.00_ ">
                  <c:v>0.981373055987999</c:v>
                </c:pt>
                <c:pt idx="22" c:formatCode="0.00_ ">
                  <c:v>0.993058667238318</c:v>
                </c:pt>
                <c:pt idx="23" c:formatCode="0.00_ ">
                  <c:v>0.999237007338318</c:v>
                </c:pt>
                <c:pt idx="24" c:formatCode="0.00_ ">
                  <c:v>0.994083652838318</c:v>
                </c:pt>
                <c:pt idx="25" c:formatCode="0.00_ ">
                  <c:v>1.00431891653831</c:v>
                </c:pt>
                <c:pt idx="26" c:formatCode="0.00_ ">
                  <c:v>1.01575227503831</c:v>
                </c:pt>
                <c:pt idx="27" c:formatCode="0.00_ ">
                  <c:v>1.02156361523831</c:v>
                </c:pt>
                <c:pt idx="28" c:formatCode="0.00_ ">
                  <c:v>1.02530649533831</c:v>
                </c:pt>
                <c:pt idx="29" c:formatCode="0.00_ ">
                  <c:v>1.02292582403831</c:v>
                </c:pt>
                <c:pt idx="30" c:formatCode="0.00_ ">
                  <c:v>1.02904562293831</c:v>
                </c:pt>
                <c:pt idx="31" c:formatCode="0.00_ ">
                  <c:v>1.01879036443831</c:v>
                </c:pt>
                <c:pt idx="32" c:formatCode="0.00_ ">
                  <c:v>1.02035559553831</c:v>
                </c:pt>
                <c:pt idx="33" c:formatCode="0.00_ ">
                  <c:v>1.01930537903831</c:v>
                </c:pt>
                <c:pt idx="34" c:formatCode="0.00_ ">
                  <c:v>1.02112012153831</c:v>
                </c:pt>
                <c:pt idx="35" c:formatCode="0.00_ ">
                  <c:v>1.00220163623831</c:v>
                </c:pt>
                <c:pt idx="36" c:formatCode="0.00_ ">
                  <c:v>1.00021253833831</c:v>
                </c:pt>
                <c:pt idx="37" c:formatCode="0.00_ ">
                  <c:v>0.999727317538318</c:v>
                </c:pt>
                <c:pt idx="38" c:formatCode="0.00_ ">
                  <c:v>0.992800473938318</c:v>
                </c:pt>
                <c:pt idx="39" c:formatCode="0.00_ ">
                  <c:v>0.972636054438318</c:v>
                </c:pt>
                <c:pt idx="40" c:formatCode="0.00_ ">
                  <c:v>0.946936865138317</c:v>
                </c:pt>
                <c:pt idx="41" c:formatCode="0.00_ ">
                  <c:v>0.957725734538318</c:v>
                </c:pt>
                <c:pt idx="42" c:formatCode="0.00_ ">
                  <c:v>0.962695247938318</c:v>
                </c:pt>
                <c:pt idx="43" c:formatCode="0.00_ ">
                  <c:v>0.962695247938318</c:v>
                </c:pt>
                <c:pt idx="44" c:formatCode="0.00_ ">
                  <c:v>0.966734899772638</c:v>
                </c:pt>
                <c:pt idx="45" c:formatCode="0.00_ ">
                  <c:v>0.972580499272638</c:v>
                </c:pt>
                <c:pt idx="46" c:formatCode="0.00_ ">
                  <c:v>0.959397086072638</c:v>
                </c:pt>
                <c:pt idx="47" c:formatCode="0.00_ ">
                  <c:v>0.962510425872638</c:v>
                </c:pt>
                <c:pt idx="48" c:formatCode="0.00_ ">
                  <c:v>0.957392874372638</c:v>
                </c:pt>
                <c:pt idx="49" c:formatCode="0.00_ ">
                  <c:v>0.981261191372638</c:v>
                </c:pt>
                <c:pt idx="50" c:formatCode="0.00_ ">
                  <c:v>0.980192819172638</c:v>
                </c:pt>
                <c:pt idx="51" c:formatCode="0.00_ ">
                  <c:v>0.978756220572638</c:v>
                </c:pt>
                <c:pt idx="52" c:formatCode="0.00_ ">
                  <c:v>0.960767504672638</c:v>
                </c:pt>
                <c:pt idx="53" c:formatCode="0.00_ ">
                  <c:v>0.962641728472638</c:v>
                </c:pt>
                <c:pt idx="54" c:formatCode="0.00_ ">
                  <c:v>0.958103712572638</c:v>
                </c:pt>
                <c:pt idx="55" c:formatCode="0.00_ ">
                  <c:v>0.960840623372638</c:v>
                </c:pt>
                <c:pt idx="56" c:formatCode="0.00_ ">
                  <c:v>0.970542646972638</c:v>
                </c:pt>
                <c:pt idx="57" c:formatCode="0.00_ ">
                  <c:v>0.966773561572638</c:v>
                </c:pt>
                <c:pt idx="58" c:formatCode="0.00_ ">
                  <c:v>0.976436160472638</c:v>
                </c:pt>
                <c:pt idx="59" c:formatCode="0.00_ ">
                  <c:v>0.982950660172637</c:v>
                </c:pt>
                <c:pt idx="60" c:formatCode="0.00_ ">
                  <c:v>0.979905122072638</c:v>
                </c:pt>
                <c:pt idx="61" c:formatCode="0.00_ ">
                  <c:v>0.991020568272638</c:v>
                </c:pt>
                <c:pt idx="62" c:formatCode="0.00_ ">
                  <c:v>0.980320494772638</c:v>
                </c:pt>
                <c:pt idx="63" c:formatCode="0.00_ ">
                  <c:v>0.982527705772637</c:v>
                </c:pt>
                <c:pt idx="64" c:formatCode="0.00_ ">
                  <c:v>0.980850973101137</c:v>
                </c:pt>
                <c:pt idx="65" c:formatCode="0.00_ ">
                  <c:v>0.974113918701138</c:v>
                </c:pt>
                <c:pt idx="66" c:formatCode="0.00_ ">
                  <c:v>0.984698929001137</c:v>
                </c:pt>
                <c:pt idx="67" c:formatCode="0.00_ ">
                  <c:v>0.981137597801137</c:v>
                </c:pt>
                <c:pt idx="68" c:formatCode="0.00_ ">
                  <c:v>0.977300932301137</c:v>
                </c:pt>
                <c:pt idx="69" c:formatCode="0.00_ ">
                  <c:v>0.988653307401137</c:v>
                </c:pt>
                <c:pt idx="70" c:formatCode="0.00_ ">
                  <c:v>0.993898458901138</c:v>
                </c:pt>
                <c:pt idx="71" c:formatCode="0.00_ ">
                  <c:v>0.989620560201137</c:v>
                </c:pt>
                <c:pt idx="72" c:formatCode="0.00_ ">
                  <c:v>0.999387221801137</c:v>
                </c:pt>
                <c:pt idx="73" c:formatCode="0.00_ ">
                  <c:v>1.00732853520113</c:v>
                </c:pt>
                <c:pt idx="74" c:formatCode="0.00_ ">
                  <c:v>1.00071532710113</c:v>
                </c:pt>
                <c:pt idx="75" c:formatCode="0.00_ ">
                  <c:v>0.995717082601137</c:v>
                </c:pt>
                <c:pt idx="76" c:formatCode="0.00_ ">
                  <c:v>0.972609264701137</c:v>
                </c:pt>
                <c:pt idx="77" c:formatCode="0.00_ ">
                  <c:v>0.980885279001137</c:v>
                </c:pt>
                <c:pt idx="78" c:formatCode="0.00_ ">
                  <c:v>0.987977745201136</c:v>
                </c:pt>
                <c:pt idx="79" c:formatCode="0.00_ ">
                  <c:v>0.996922437501137</c:v>
                </c:pt>
                <c:pt idx="80" c:formatCode="0.00_ ">
                  <c:v>0.992192423101137</c:v>
                </c:pt>
                <c:pt idx="81" c:formatCode="0.00_ ">
                  <c:v>1.00475890650113</c:v>
                </c:pt>
                <c:pt idx="82" c:formatCode="0.00_ ">
                  <c:v>1.01360319040113</c:v>
                </c:pt>
                <c:pt idx="83" c:formatCode="0.00_ ">
                  <c:v>1.02190997650113</c:v>
                </c:pt>
                <c:pt idx="84" c:formatCode="0.00_ ">
                  <c:v>1.02837074744001</c:v>
                </c:pt>
                <c:pt idx="85" c:formatCode="0.00_ ">
                  <c:v>1.03397605714001</c:v>
                </c:pt>
                <c:pt idx="86" c:formatCode="0.00_ ">
                  <c:v>1.04284959764001</c:v>
                </c:pt>
                <c:pt idx="87" c:formatCode="0.00_ ">
                  <c:v>1.04019237514001</c:v>
                </c:pt>
                <c:pt idx="88" c:formatCode="0.00_ ">
                  <c:v>1.04218589414001</c:v>
                </c:pt>
                <c:pt idx="89" c:formatCode="0.00_ ">
                  <c:v>1.04832878684001</c:v>
                </c:pt>
                <c:pt idx="90" c:formatCode="0.00_ ">
                  <c:v>1.03351898534001</c:v>
                </c:pt>
                <c:pt idx="91" c:formatCode="0.00_ ">
                  <c:v>1.03724278684001</c:v>
                </c:pt>
                <c:pt idx="92" c:formatCode="0.00_ ">
                  <c:v>1.04549174414001</c:v>
                </c:pt>
                <c:pt idx="93" c:formatCode="0.00_ ">
                  <c:v>1.06074010354001</c:v>
                </c:pt>
                <c:pt idx="94" c:formatCode="0.00_ ">
                  <c:v>1.06308725734001</c:v>
                </c:pt>
                <c:pt idx="95" c:formatCode="0.00_ ">
                  <c:v>1.06047552904001</c:v>
                </c:pt>
                <c:pt idx="96" c:formatCode="0.00_ ">
                  <c:v>1.05606036314001</c:v>
                </c:pt>
                <c:pt idx="97" c:formatCode="0.00_ ">
                  <c:v>1.06297097474001</c:v>
                </c:pt>
                <c:pt idx="98" c:formatCode="0.00_ ">
                  <c:v>1.06164591614001</c:v>
                </c:pt>
                <c:pt idx="99" c:formatCode="0.00_ ">
                  <c:v>1.07488099214001</c:v>
                </c:pt>
                <c:pt idx="100" c:formatCode="0.00_ ">
                  <c:v>1.07223958884001</c:v>
                </c:pt>
                <c:pt idx="101" c:formatCode="0.00_ ">
                  <c:v>1.07618957474001</c:v>
                </c:pt>
                <c:pt idx="102" c:formatCode="0.00_ ">
                  <c:v>1.08609027224001</c:v>
                </c:pt>
                <c:pt idx="103" c:formatCode="0.00_ ">
                  <c:v>1.10639400824001</c:v>
                </c:pt>
                <c:pt idx="104" c:formatCode="0.00_ ">
                  <c:v>1.11624281304001</c:v>
                </c:pt>
                <c:pt idx="105" c:formatCode="0.00_ ">
                  <c:v>1.11546493224001</c:v>
                </c:pt>
                <c:pt idx="106" c:formatCode="0.00_ ">
                  <c:v>1.12688520314001</c:v>
                </c:pt>
                <c:pt idx="107" c:formatCode="0.00_ ">
                  <c:v>1.11732180778795</c:v>
                </c:pt>
                <c:pt idx="108" c:formatCode="0.00_ ">
                  <c:v>1.13859578968795</c:v>
                </c:pt>
                <c:pt idx="109" c:formatCode="0.00_ ">
                  <c:v>1.14469708738795</c:v>
                </c:pt>
                <c:pt idx="110" c:formatCode="0.00_ ">
                  <c:v>1.15216433258795</c:v>
                </c:pt>
                <c:pt idx="111" c:formatCode="0.00_ ">
                  <c:v>1.13875756128795</c:v>
                </c:pt>
                <c:pt idx="112" c:formatCode="0.00_ ">
                  <c:v>1.14359659088795</c:v>
                </c:pt>
                <c:pt idx="113" c:formatCode="0.00_ ">
                  <c:v>1.16535566048795</c:v>
                </c:pt>
                <c:pt idx="114" c:formatCode="0.00_ ">
                  <c:v>1.17152029868795</c:v>
                </c:pt>
                <c:pt idx="115" c:formatCode="0.00_ ">
                  <c:v>1.17433518018795</c:v>
                </c:pt>
                <c:pt idx="116" c:formatCode="0.00_ ">
                  <c:v>1.16865505708795</c:v>
                </c:pt>
                <c:pt idx="117" c:formatCode="0.00_ ">
                  <c:v>1.18245889238795</c:v>
                </c:pt>
                <c:pt idx="118" c:formatCode="0.00_ ">
                  <c:v>1.19625634648795</c:v>
                </c:pt>
                <c:pt idx="119" c:formatCode="0.00_ ">
                  <c:v>1.19591569108795</c:v>
                </c:pt>
                <c:pt idx="120" c:formatCode="0.00_ ">
                  <c:v>1.19784190778795</c:v>
                </c:pt>
                <c:pt idx="121" c:formatCode="0.00_ ">
                  <c:v>1.19593500368795</c:v>
                </c:pt>
                <c:pt idx="122" c:formatCode="0.00_ ">
                  <c:v>1.20472852428795</c:v>
                </c:pt>
                <c:pt idx="123" c:formatCode="0.00_ ">
                  <c:v>1.19851823198795</c:v>
                </c:pt>
                <c:pt idx="124" c:formatCode="0.00_ ">
                  <c:v>1.17659697038795</c:v>
                </c:pt>
                <c:pt idx="125" c:formatCode="0.00_ ">
                  <c:v>1.18183127408795</c:v>
                </c:pt>
                <c:pt idx="126" c:formatCode="0.00_ ">
                  <c:v>1.16932980048795</c:v>
                </c:pt>
                <c:pt idx="127" c:formatCode="0.00_ ">
                  <c:v>1.17985760248795</c:v>
                </c:pt>
                <c:pt idx="128" c:formatCode="0.00_ ">
                  <c:v>1.19982264539313</c:v>
                </c:pt>
                <c:pt idx="129" c:formatCode="0.00_ ">
                  <c:v>1.21495376489313</c:v>
                </c:pt>
                <c:pt idx="130" c:formatCode="0.00_ ">
                  <c:v>1.22298235449313</c:v>
                </c:pt>
                <c:pt idx="131" c:formatCode="0.00_ ">
                  <c:v>1.23206912319313</c:v>
                </c:pt>
                <c:pt idx="132" c:formatCode="0.00_ ">
                  <c:v>1.24038791089313</c:v>
                </c:pt>
                <c:pt idx="133" c:formatCode="0.00_ ">
                  <c:v>1.24785258839313</c:v>
                </c:pt>
                <c:pt idx="134" c:formatCode="0.00_ ">
                  <c:v>1.24871505739313</c:v>
                </c:pt>
                <c:pt idx="135" c:formatCode="0.00_ ">
                  <c:v>1.24751483609313</c:v>
                </c:pt>
                <c:pt idx="136" c:formatCode="0.00_ ">
                  <c:v>1.26224962879313</c:v>
                </c:pt>
                <c:pt idx="137" c:formatCode="0.00_ ">
                  <c:v>1.27320789959313</c:v>
                </c:pt>
                <c:pt idx="138" c:formatCode="0.00_ ">
                  <c:v>1.23550483409313</c:v>
                </c:pt>
                <c:pt idx="139" c:formatCode="0.00_ ">
                  <c:v>1.24577942199313</c:v>
                </c:pt>
                <c:pt idx="140" c:formatCode="0.00_ ">
                  <c:v>1.25444856229313</c:v>
                </c:pt>
                <c:pt idx="141" c:formatCode="0.00_ ">
                  <c:v>1.26574830899313</c:v>
                </c:pt>
                <c:pt idx="142" c:formatCode="0.00_ ">
                  <c:v>1.24639678349313</c:v>
                </c:pt>
                <c:pt idx="143" c:formatCode="0.00_ ">
                  <c:v>1.26167876599313</c:v>
                </c:pt>
                <c:pt idx="144" c:formatCode="0.00_ ">
                  <c:v>1.27929035199313</c:v>
                </c:pt>
                <c:pt idx="145" c:formatCode="0.00_ ">
                  <c:v>1.27754157169313</c:v>
                </c:pt>
                <c:pt idx="146" c:formatCode="0.00_ ">
                  <c:v>1.28469261059313</c:v>
                </c:pt>
                <c:pt idx="147" c:formatCode="0.00_ ">
                  <c:v>1.28469261059313</c:v>
                </c:pt>
                <c:pt idx="148" c:formatCode="0.00_ ">
                  <c:v>1.29666131119313</c:v>
                </c:pt>
                <c:pt idx="149" c:formatCode="0.00_ ">
                  <c:v>1.30507348249313</c:v>
                </c:pt>
                <c:pt idx="150" c:formatCode="0.00_ ">
                  <c:v>1.32402317118609</c:v>
                </c:pt>
                <c:pt idx="151" c:formatCode="0.00_ ">
                  <c:v>1.33061508318609</c:v>
                </c:pt>
                <c:pt idx="152" c:formatCode="0.00_ ">
                  <c:v>1.32365136928609</c:v>
                </c:pt>
                <c:pt idx="153" c:formatCode="0.00_ ">
                  <c:v>1.32365136928609</c:v>
                </c:pt>
                <c:pt idx="154" c:formatCode="0.00_ ">
                  <c:v>1.32445032858609</c:v>
                </c:pt>
                <c:pt idx="155" c:formatCode="0.00_ ">
                  <c:v>1.32068922068609</c:v>
                </c:pt>
                <c:pt idx="156" c:formatCode="0.00_ ">
                  <c:v>1.33146407368609</c:v>
                </c:pt>
                <c:pt idx="157" c:formatCode="0.00_ ">
                  <c:v>1.31675482808609</c:v>
                </c:pt>
                <c:pt idx="158" c:formatCode="0.00_ ">
                  <c:v>1.30363031188609</c:v>
                </c:pt>
                <c:pt idx="159" c:formatCode="0.00_ ">
                  <c:v>1.31760409128609</c:v>
                </c:pt>
                <c:pt idx="160" c:formatCode="0.00_ ">
                  <c:v>1.30322029468609</c:v>
                </c:pt>
                <c:pt idx="161" c:formatCode="0.00_ ">
                  <c:v>1.28745441458609</c:v>
                </c:pt>
                <c:pt idx="162" c:formatCode="0.00_ ">
                  <c:v>1.26818592858609</c:v>
                </c:pt>
                <c:pt idx="163" c:formatCode="0.00_ ">
                  <c:v>1.27007527718609</c:v>
                </c:pt>
                <c:pt idx="164" c:formatCode="0.00_ ">
                  <c:v>1.27064876668609</c:v>
                </c:pt>
                <c:pt idx="165" c:formatCode="0.00_ ">
                  <c:v>1.30327667528609</c:v>
                </c:pt>
                <c:pt idx="166" c:formatCode="0.00_ ">
                  <c:v>1.32412438258609</c:v>
                </c:pt>
                <c:pt idx="167" c:formatCode="0.00_ ">
                  <c:v>1.32945828478609</c:v>
                </c:pt>
                <c:pt idx="168" c:formatCode="0.00_ ">
                  <c:v>1.33642377438609</c:v>
                </c:pt>
                <c:pt idx="169" c:formatCode="0.00_ ">
                  <c:v>1.35070217596351</c:v>
                </c:pt>
                <c:pt idx="170" c:formatCode="0.00_ ">
                  <c:v>1.35041636646351</c:v>
                </c:pt>
                <c:pt idx="171" c:formatCode="0.00_ ">
                  <c:v>1.34611637186351</c:v>
                </c:pt>
                <c:pt idx="172" c:formatCode="0.00_ ">
                  <c:v>1.35392469596351</c:v>
                </c:pt>
                <c:pt idx="173" c:formatCode="0.00_ ">
                  <c:v>1.34127897476351</c:v>
                </c:pt>
                <c:pt idx="174" c:formatCode="0.00_ ">
                  <c:v>1.36662080036351</c:v>
                </c:pt>
                <c:pt idx="175" c:formatCode="0.00_ ">
                  <c:v>1.33496031816351</c:v>
                </c:pt>
                <c:pt idx="176" c:formatCode="0.00_ ">
                  <c:v>1.35480987756351</c:v>
                </c:pt>
                <c:pt idx="177" c:formatCode="0.00_ ">
                  <c:v>1.34359716676351</c:v>
                </c:pt>
                <c:pt idx="178" c:formatCode="0.00_ ">
                  <c:v>1.33630629746351</c:v>
                </c:pt>
                <c:pt idx="179" c:formatCode="0.00_ ">
                  <c:v>1.34019778946351</c:v>
                </c:pt>
                <c:pt idx="180" c:formatCode="0.00_ ">
                  <c:v>1.33977201026351</c:v>
                </c:pt>
                <c:pt idx="181" c:formatCode="0.00_ ">
                  <c:v>1.34085093986351</c:v>
                </c:pt>
                <c:pt idx="182" c:formatCode="0.00_ ">
                  <c:v>1.33936708736351</c:v>
                </c:pt>
                <c:pt idx="183" c:formatCode="0.00_ ">
                  <c:v>1.35526605146351</c:v>
                </c:pt>
                <c:pt idx="184" c:formatCode="0.00_ ">
                  <c:v>1.38327381446351</c:v>
                </c:pt>
                <c:pt idx="185" c:formatCode="0.00_ ">
                  <c:v>1.40098580776351</c:v>
                </c:pt>
                <c:pt idx="186" c:formatCode="0.00_ ">
                  <c:v>1.40808336866351</c:v>
                </c:pt>
                <c:pt idx="187" c:formatCode="0.00_ ">
                  <c:v>1.42117591276351</c:v>
                </c:pt>
                <c:pt idx="188" c:formatCode="0.00_ ">
                  <c:v>1.43413305436351</c:v>
                </c:pt>
                <c:pt idx="189" c:formatCode="0.00_ ">
                  <c:v>1.43373136751939</c:v>
                </c:pt>
                <c:pt idx="190" c:formatCode="0.00_ ">
                  <c:v>1.46101333231939</c:v>
                </c:pt>
                <c:pt idx="191" c:formatCode="0.00_ ">
                  <c:v>1.48107919791939</c:v>
                </c:pt>
                <c:pt idx="192" c:formatCode="0.00_ ">
                  <c:v>1.52471768871939</c:v>
                </c:pt>
                <c:pt idx="193" c:formatCode="0.00_ ">
                  <c:v>1.49551529861939</c:v>
                </c:pt>
                <c:pt idx="194" c:formatCode="0.00_ ">
                  <c:v>1.53269723451939</c:v>
                </c:pt>
                <c:pt idx="195" c:formatCode="0.00_ ">
                  <c:v>1.46962035131939</c:v>
                </c:pt>
                <c:pt idx="196" c:formatCode="0.00_ ">
                  <c:v>1.51794311991939</c:v>
                </c:pt>
                <c:pt idx="197" c:formatCode="0.00_ ">
                  <c:v>1.53437607561939</c:v>
                </c:pt>
                <c:pt idx="198" c:formatCode="0.00_ ">
                  <c:v>1.53851308921939</c:v>
                </c:pt>
                <c:pt idx="199" c:formatCode="0.00_ ">
                  <c:v>1.55457612581939</c:v>
                </c:pt>
                <c:pt idx="200" c:formatCode="0.00_ ">
                  <c:v>1.56520122441939</c:v>
                </c:pt>
                <c:pt idx="201" c:formatCode="0.00_ ">
                  <c:v>1.55420712131939</c:v>
                </c:pt>
                <c:pt idx="202" c:formatCode="0.00_ ">
                  <c:v>1.56392200411939</c:v>
                </c:pt>
                <c:pt idx="203" c:formatCode="0.00_ ">
                  <c:v>1.57897997351939</c:v>
                </c:pt>
                <c:pt idx="204" c:formatCode="0.00_ ">
                  <c:v>1.55619100901939</c:v>
                </c:pt>
                <c:pt idx="205" c:formatCode="0.00_ ">
                  <c:v>1.51884585211939</c:v>
                </c:pt>
                <c:pt idx="206" c:formatCode="0.00_ ">
                  <c:v>1.51546726111939</c:v>
                </c:pt>
                <c:pt idx="207" c:formatCode="0.00_ ">
                  <c:v>1.55177817461939</c:v>
                </c:pt>
                <c:pt idx="208" c:formatCode="0.00_ ">
                  <c:v>1.57532598651939</c:v>
                </c:pt>
                <c:pt idx="209" c:formatCode="0.00_ ">
                  <c:v>1.58465225571939</c:v>
                </c:pt>
                <c:pt idx="210" c:formatCode="0.00_ ">
                  <c:v>1.56925017011939</c:v>
                </c:pt>
                <c:pt idx="211" c:formatCode="0.00_ ">
                  <c:v>1.59763858021939</c:v>
                </c:pt>
                <c:pt idx="212" c:formatCode="0.00_ ">
                  <c:v>1.59763858021939</c:v>
                </c:pt>
                <c:pt idx="213" c:formatCode="0.00_ ">
                  <c:v>1.65922620484911</c:v>
                </c:pt>
                <c:pt idx="214" c:formatCode="0.00_ ">
                  <c:v>1.67073140884911</c:v>
                </c:pt>
                <c:pt idx="215" c:formatCode="0.00_ ">
                  <c:v>1.67233656534911</c:v>
                </c:pt>
                <c:pt idx="216" c:formatCode="0.00_ ">
                  <c:v>1.64825912874911</c:v>
                </c:pt>
                <c:pt idx="217" c:formatCode="0.00_ ">
                  <c:v>1.63880364314911</c:v>
                </c:pt>
                <c:pt idx="218" c:formatCode="0.00_ ">
                  <c:v>1.61261701344911</c:v>
                </c:pt>
                <c:pt idx="219" c:formatCode="0.00_ ">
                  <c:v>1.63153736574911</c:v>
                </c:pt>
                <c:pt idx="220" c:formatCode="0.00_ ">
                  <c:v>1.62077787504911</c:v>
                </c:pt>
                <c:pt idx="221" c:formatCode="0.00_ ">
                  <c:v>1.65363478874911</c:v>
                </c:pt>
                <c:pt idx="222" c:formatCode="0.00_ ">
                  <c:v>1.66862081424911</c:v>
                </c:pt>
                <c:pt idx="223" c:formatCode="0.00_ ">
                  <c:v>1.58085601574911</c:v>
                </c:pt>
                <c:pt idx="224" c:formatCode="0.00_ ">
                  <c:v>1.62991875194911</c:v>
                </c:pt>
                <c:pt idx="225" c:formatCode="0.00_ ">
                  <c:v>1.67827628954911</c:v>
                </c:pt>
                <c:pt idx="226" c:formatCode="0.00_ ">
                  <c:v>1.69784976304911</c:v>
                </c:pt>
                <c:pt idx="227" c:formatCode="0.00_ ">
                  <c:v>1.69079748234911</c:v>
                </c:pt>
                <c:pt idx="228" c:formatCode="0.00_ ">
                  <c:v>1.71658982214911</c:v>
                </c:pt>
                <c:pt idx="229" c:formatCode="0.00_ ">
                  <c:v>1.71193140404911</c:v>
                </c:pt>
                <c:pt idx="230" c:formatCode="0.00_ ">
                  <c:v>1.69810417014911</c:v>
                </c:pt>
                <c:pt idx="231" c:formatCode="0.00_ ">
                  <c:v>1.68764193484911</c:v>
                </c:pt>
                <c:pt idx="232" c:formatCode="0.00_ ">
                  <c:v>1.67399222164911</c:v>
                </c:pt>
                <c:pt idx="233" c:formatCode="0.00_ ">
                  <c:v>1.64736121387041</c:v>
                </c:pt>
                <c:pt idx="234" c:formatCode="0.00_ ">
                  <c:v>1.67343970557041</c:v>
                </c:pt>
                <c:pt idx="235" c:formatCode="0.00_ ">
                  <c:v>1.66052287687041</c:v>
                </c:pt>
                <c:pt idx="236" c:formatCode="0.00_ ">
                  <c:v>1.65216785457041</c:v>
                </c:pt>
                <c:pt idx="237" c:formatCode="0.00_ ">
                  <c:v>1.61131196867041</c:v>
                </c:pt>
                <c:pt idx="238" c:formatCode="0.00_ ">
                  <c:v>1.60694727687041</c:v>
                </c:pt>
                <c:pt idx="239" c:formatCode="0.00_ ">
                  <c:v>1.62744740287041</c:v>
                </c:pt>
                <c:pt idx="240" c:formatCode="0.00_ ">
                  <c:v>1.64395161757041</c:v>
                </c:pt>
                <c:pt idx="241" c:formatCode="0.00_ ">
                  <c:v>1.66117678147041</c:v>
                </c:pt>
                <c:pt idx="242" c:formatCode="0.00_ ">
                  <c:v>1.68563115817041</c:v>
                </c:pt>
                <c:pt idx="243" c:formatCode="0.00_ ">
                  <c:v>1.68563115817041</c:v>
                </c:pt>
                <c:pt idx="244" c:formatCode="0.00_ ">
                  <c:v>1.70758520097041</c:v>
                </c:pt>
                <c:pt idx="245" c:formatCode="0.00_ ">
                  <c:v>1.71988736367041</c:v>
                </c:pt>
                <c:pt idx="246" c:formatCode="0.00_ ">
                  <c:v>1.71760755227041</c:v>
                </c:pt>
                <c:pt idx="247" c:formatCode="0.00_ ">
                  <c:v>1.74627092807041</c:v>
                </c:pt>
                <c:pt idx="248" c:formatCode="0.00_ ">
                  <c:v>1.76260258377041</c:v>
                </c:pt>
                <c:pt idx="249" c:formatCode="0.00_ ">
                  <c:v>1.76260258377041</c:v>
                </c:pt>
                <c:pt idx="250" c:formatCode="0.00_ ">
                  <c:v>1.78818147024537</c:v>
                </c:pt>
                <c:pt idx="251" c:formatCode="0.00_ ">
                  <c:v>1.76755184544537</c:v>
                </c:pt>
                <c:pt idx="252" c:formatCode="0.00_ ">
                  <c:v>1.79100717924537</c:v>
                </c:pt>
                <c:pt idx="253" c:formatCode="0.00_ ">
                  <c:v>1.78585989304537</c:v>
                </c:pt>
                <c:pt idx="254" c:formatCode="0.00_ ">
                  <c:v>1.78022925254537</c:v>
                </c:pt>
                <c:pt idx="255" c:formatCode="0.00_ ">
                  <c:v>1.80294723674537</c:v>
                </c:pt>
                <c:pt idx="256" c:formatCode="0.00_ ">
                  <c:v>1.81644774474537</c:v>
                </c:pt>
                <c:pt idx="257" c:formatCode="0.00_ ">
                  <c:v>1.81762757024537</c:v>
                </c:pt>
                <c:pt idx="258" c:formatCode="0.00_ ">
                  <c:v>1.82550481894537</c:v>
                </c:pt>
                <c:pt idx="259" c:formatCode="0.00_ ">
                  <c:v>1.84777801754537</c:v>
                </c:pt>
                <c:pt idx="260" c:formatCode="0.00_ ">
                  <c:v>1.90370740404537</c:v>
                </c:pt>
                <c:pt idx="261" c:formatCode="0.00_ ">
                  <c:v>1.94152569204537</c:v>
                </c:pt>
                <c:pt idx="262" c:formatCode="0.00_ ">
                  <c:v>1.98781724264537</c:v>
                </c:pt>
                <c:pt idx="263" c:formatCode="0.00_ ">
                  <c:v>1.99000777394537</c:v>
                </c:pt>
                <c:pt idx="264" c:formatCode="0.00_ ">
                  <c:v>2.00897435384537</c:v>
                </c:pt>
                <c:pt idx="265" c:formatCode="0.00_ ">
                  <c:v>2.06304734864537</c:v>
                </c:pt>
                <c:pt idx="266" c:formatCode="0.00_ ">
                  <c:v>2.07692226934537</c:v>
                </c:pt>
                <c:pt idx="267" c:formatCode="0.00_ ">
                  <c:v>2.07710964744537</c:v>
                </c:pt>
                <c:pt idx="268" c:formatCode="0.00_ ">
                  <c:v>2.06540423644537</c:v>
                </c:pt>
                <c:pt idx="269" c:formatCode="0.00_ ">
                  <c:v>2.08266635764537</c:v>
                </c:pt>
                <c:pt idx="270" c:formatCode="0.00_ ">
                  <c:v>2.12580398974537</c:v>
                </c:pt>
                <c:pt idx="271" c:formatCode="0.00_ ">
                  <c:v>2.10968588874537</c:v>
                </c:pt>
                <c:pt idx="272" c:formatCode="0.00_ ">
                  <c:v>2.14655460386125</c:v>
                </c:pt>
                <c:pt idx="273" c:formatCode="0.00_ ">
                  <c:v>2.17833692306125</c:v>
                </c:pt>
                <c:pt idx="274" c:formatCode="0.00_ ">
                  <c:v>2.20861453716125</c:v>
                </c:pt>
                <c:pt idx="275" c:formatCode="0.00_ ">
                  <c:v>2.26373198436125</c:v>
                </c:pt>
                <c:pt idx="276" c:formatCode="0.00_ ">
                  <c:v>2.24527398686125</c:v>
                </c:pt>
                <c:pt idx="277" c:formatCode="0.00_ ">
                  <c:v>2.22171121956125</c:v>
                </c:pt>
                <c:pt idx="278" c:formatCode="0.00_ ">
                  <c:v>2.26882351856125</c:v>
                </c:pt>
                <c:pt idx="279" c:formatCode="0.00_ ">
                  <c:v>2.32027099156125</c:v>
                </c:pt>
                <c:pt idx="280" c:formatCode="0.00_ ">
                  <c:v>2.32598909046125</c:v>
                </c:pt>
                <c:pt idx="281" c:formatCode="0.00_ ">
                  <c:v>2.26586040076125</c:v>
                </c:pt>
                <c:pt idx="282" c:formatCode="0.00_ ">
                  <c:v>2.30127878046125</c:v>
                </c:pt>
                <c:pt idx="283" c:formatCode="0.00_ ">
                  <c:v>2.33961673876125</c:v>
                </c:pt>
                <c:pt idx="284" c:formatCode="0.00_ ">
                  <c:v>2.30632302826125</c:v>
                </c:pt>
                <c:pt idx="285" c:formatCode="0.00_ ">
                  <c:v>2.36946645006125</c:v>
                </c:pt>
                <c:pt idx="286" c:formatCode="0.00_ ">
                  <c:v>2.43786444536125</c:v>
                </c:pt>
                <c:pt idx="287" c:formatCode="0.00_ ">
                  <c:v>2.46092918466125</c:v>
                </c:pt>
                <c:pt idx="288" c:formatCode="0.00_ ">
                  <c:v>2.46585462596125</c:v>
                </c:pt>
                <c:pt idx="289" c:formatCode="0.00_ ">
                  <c:v>2.51823180606125</c:v>
                </c:pt>
                <c:pt idx="290" c:formatCode="0.00_ ">
                  <c:v>2.45220408496125</c:v>
                </c:pt>
                <c:pt idx="291" c:formatCode="0.00_ ">
                  <c:v>2.47602575366125</c:v>
                </c:pt>
                <c:pt idx="292" c:formatCode="0.00_ ">
                  <c:v>2.47746054996125</c:v>
                </c:pt>
                <c:pt idx="293" c:formatCode="0.00_ ">
                  <c:v>2.50025733664381</c:v>
                </c:pt>
                <c:pt idx="294" c:formatCode="0.00_ ">
                  <c:v>2.40763595964381</c:v>
                </c:pt>
                <c:pt idx="295" c:formatCode="0.00_ ">
                  <c:v>2.36660416984381</c:v>
                </c:pt>
                <c:pt idx="296" c:formatCode="0.00_ ">
                  <c:v>2.31156536794381</c:v>
                </c:pt>
                <c:pt idx="297" c:formatCode="0.00_ ">
                  <c:v>2.39521575094381</c:v>
                </c:pt>
                <c:pt idx="298" c:formatCode="0.00_ ">
                  <c:v>2.48577813044381</c:v>
                </c:pt>
                <c:pt idx="299" c:formatCode="0.00_ ">
                  <c:v>2.52491852554381</c:v>
                </c:pt>
                <c:pt idx="300" c:formatCode="0.00_ ">
                  <c:v>2.54260473974381</c:v>
                </c:pt>
                <c:pt idx="301" c:formatCode="0.00_ ">
                  <c:v>2.55257935084381</c:v>
                </c:pt>
                <c:pt idx="302" c:formatCode="0.00_ ">
                  <c:v>2.53467958264381</c:v>
                </c:pt>
                <c:pt idx="303" c:formatCode="0.00_ ">
                  <c:v>2.57733969864381</c:v>
                </c:pt>
                <c:pt idx="304" c:formatCode="0.00_ ">
                  <c:v>2.65117283514381</c:v>
                </c:pt>
                <c:pt idx="305" c:formatCode="0.00_ ">
                  <c:v>2.68139949154381</c:v>
                </c:pt>
                <c:pt idx="306" c:formatCode="0.00_ ">
                  <c:v>2.76048630164381</c:v>
                </c:pt>
                <c:pt idx="307" c:formatCode="0.00_ ">
                  <c:v>2.81404403224381</c:v>
                </c:pt>
                <c:pt idx="308" c:formatCode="0.00_ ">
                  <c:v>2.89802076544381</c:v>
                </c:pt>
                <c:pt idx="309" c:formatCode="0.00_ ">
                  <c:v>2.98490255994381</c:v>
                </c:pt>
                <c:pt idx="310" c:formatCode="0.00_ ">
                  <c:v>3.00178936194381</c:v>
                </c:pt>
                <c:pt idx="311" c:formatCode="0.00_ ">
                  <c:v>2.82456474814381</c:v>
                </c:pt>
                <c:pt idx="312" c:formatCode="0.00_ ">
                  <c:v>2.85298315064381</c:v>
                </c:pt>
                <c:pt idx="313" c:formatCode="0.00_ ">
                  <c:v>3.00622119144131</c:v>
                </c:pt>
                <c:pt idx="314" c:formatCode="0.00_ ">
                  <c:v>3.12086323804131</c:v>
                </c:pt>
                <c:pt idx="315" c:formatCode="0.00_ ">
                  <c:v>3.13882742894131</c:v>
                </c:pt>
                <c:pt idx="316" c:formatCode="0.00_ ">
                  <c:v>3.15035126334131</c:v>
                </c:pt>
                <c:pt idx="317" c:formatCode="0.00_ ">
                  <c:v>3.22031816890131</c:v>
                </c:pt>
                <c:pt idx="318" c:formatCode="0.00_ ">
                  <c:v>3.22889314140131</c:v>
                </c:pt>
                <c:pt idx="319" c:formatCode="0.00_ ">
                  <c:v>3.22784598020131</c:v>
                </c:pt>
                <c:pt idx="320" c:formatCode="0.00_ ">
                  <c:v>3.26773340820131</c:v>
                </c:pt>
                <c:pt idx="321" c:formatCode="0.00_ ">
                  <c:v>3.31102324860831</c:v>
                </c:pt>
                <c:pt idx="322" c:formatCode="0.00_ ">
                  <c:v>3.36818132486831</c:v>
                </c:pt>
                <c:pt idx="323" c:formatCode="0.00_ ">
                  <c:v>3.33897236686831</c:v>
                </c:pt>
                <c:pt idx="324" c:formatCode="0.00_ ">
                  <c:v>3.20646211566831</c:v>
                </c:pt>
                <c:pt idx="325" c:formatCode="0.00_ ">
                  <c:v>3.27081956346831</c:v>
                </c:pt>
                <c:pt idx="326" c:formatCode="0.00_ ">
                  <c:v>3.18535776336831</c:v>
                </c:pt>
                <c:pt idx="327" c:formatCode="0.00_ ">
                  <c:v>2.96958850746831</c:v>
                </c:pt>
                <c:pt idx="328" c:formatCode="0.00_ ">
                  <c:v>2.9999423701683</c:v>
                </c:pt>
                <c:pt idx="329" c:formatCode="0.00_ ">
                  <c:v>3.09042416386831</c:v>
                </c:pt>
                <c:pt idx="330" c:formatCode="0.00_ ">
                  <c:v>2.98878584526831</c:v>
                </c:pt>
                <c:pt idx="331" c:formatCode="0.00_ ">
                  <c:v>2.7493888417683</c:v>
                </c:pt>
                <c:pt idx="332" c:formatCode="0.00_ ">
                  <c:v>2.61912088266831</c:v>
                </c:pt>
                <c:pt idx="333" c:formatCode="0.00_ ">
                  <c:v>2.74093926816831</c:v>
                </c:pt>
                <c:pt idx="334" c:formatCode="0.00_ ">
                  <c:v>2.58130000073743</c:v>
                </c:pt>
                <c:pt idx="335" c:formatCode="0.00_ ">
                  <c:v>2.41853526043743</c:v>
                </c:pt>
                <c:pt idx="336" c:formatCode="0.00_ ">
                  <c:v>2.26564954853743</c:v>
                </c:pt>
                <c:pt idx="337" c:formatCode="0.00_ ">
                  <c:v>2.22237607593743</c:v>
                </c:pt>
                <c:pt idx="338" c:formatCode="0.00_ ">
                  <c:v>2.08810010543743</c:v>
                </c:pt>
                <c:pt idx="339" c:formatCode="0.00_ ">
                  <c:v>1.98470835043743</c:v>
                </c:pt>
                <c:pt idx="340" c:formatCode="0.00_ ">
                  <c:v>2.10207702533743</c:v>
                </c:pt>
                <c:pt idx="341" c:formatCode="0.00_ ">
                  <c:v>2.22133917283743</c:v>
                </c:pt>
                <c:pt idx="342" c:formatCode="0.00_ ">
                  <c:v>2.34644126603743</c:v>
                </c:pt>
                <c:pt idx="343" c:formatCode="0.00_ ">
                  <c:v>2.35174190357743</c:v>
                </c:pt>
                <c:pt idx="344" c:formatCode="0.00_ ">
                  <c:v>2.23297479041242</c:v>
                </c:pt>
                <c:pt idx="345" c:formatCode="0.00_ ">
                  <c:v>2.28542186061242</c:v>
                </c:pt>
                <c:pt idx="346" c:formatCode="0.00_ ">
                  <c:v>2.40273529978442</c:v>
                </c:pt>
                <c:pt idx="347" c:formatCode="0.00_ ">
                  <c:v>2.43663221578443</c:v>
                </c:pt>
                <c:pt idx="348" c:formatCode="0.00_ ">
                  <c:v>2.48100974848443</c:v>
                </c:pt>
                <c:pt idx="349" c:formatCode="0.00_ ">
                  <c:v>2.50964340518443</c:v>
                </c:pt>
                <c:pt idx="350" c:formatCode="0.00_ ">
                  <c:v>2.59712901438443</c:v>
                </c:pt>
                <c:pt idx="351" c:formatCode="0.00_ ">
                  <c:v>2.56206235307743</c:v>
                </c:pt>
                <c:pt idx="352" c:formatCode="0.00_ ">
                  <c:v>2.36451320307742</c:v>
                </c:pt>
                <c:pt idx="353" c:formatCode="0.00_ ">
                  <c:v>2.32402166767743</c:v>
                </c:pt>
                <c:pt idx="354" c:formatCode="0.00_ ">
                  <c:v>2.43457170297742</c:v>
                </c:pt>
                <c:pt idx="355" c:formatCode="0.00_ ">
                  <c:v>2.36714501207743</c:v>
                </c:pt>
                <c:pt idx="356" c:formatCode="0.00_ ">
                  <c:v>2.34104597467742</c:v>
                </c:pt>
                <c:pt idx="357" c:formatCode="0.00_ ">
                  <c:v>2.28313931167627</c:v>
                </c:pt>
                <c:pt idx="358" c:formatCode="0.00_ ">
                  <c:v>2.40955132597627</c:v>
                </c:pt>
                <c:pt idx="359" c:formatCode="0.00_ ">
                  <c:v>2.39200107797627</c:v>
                </c:pt>
                <c:pt idx="360" c:formatCode="0.00_ ">
                  <c:v>2.39285207477627</c:v>
                </c:pt>
                <c:pt idx="361" c:formatCode="0.00_ ">
                  <c:v>2.46653121327627</c:v>
                </c:pt>
                <c:pt idx="362" c:formatCode="0.00_ ">
                  <c:v>2.58134450367627</c:v>
                </c:pt>
                <c:pt idx="363" c:formatCode="0.00_ ">
                  <c:v>2.58772761307627</c:v>
                </c:pt>
                <c:pt idx="364" c:formatCode="0.00_ ">
                  <c:v>2.55054495747627</c:v>
                </c:pt>
                <c:pt idx="365" c:formatCode="0.00_ ">
                  <c:v>2.61121311387627</c:v>
                </c:pt>
                <c:pt idx="366" c:formatCode="0.00_ ">
                  <c:v>2.62734063507627</c:v>
                </c:pt>
                <c:pt idx="367" c:formatCode="0.00_ ">
                  <c:v>2.68028578257627</c:v>
                </c:pt>
                <c:pt idx="368" c:formatCode="0.00_ ">
                  <c:v>2.47083170737627</c:v>
                </c:pt>
                <c:pt idx="369" c:formatCode="0.00_ ">
                  <c:v>2.52857375637627</c:v>
                </c:pt>
                <c:pt idx="370" c:formatCode="0.00_ ">
                  <c:v>2.46454476047627</c:v>
                </c:pt>
                <c:pt idx="371" c:formatCode="0.00_ ">
                  <c:v>2.32980807007627</c:v>
                </c:pt>
                <c:pt idx="372" c:formatCode="0.00_ ">
                  <c:v>2.13833759293627</c:v>
                </c:pt>
                <c:pt idx="373" c:formatCode="0.00_ ">
                  <c:v>1.97686628353627</c:v>
                </c:pt>
                <c:pt idx="374" c:formatCode="0.00_ ">
                  <c:v>1.91675081893627</c:v>
                </c:pt>
                <c:pt idx="375" c:formatCode="0.00_ ">
                  <c:v>2.00063867673627</c:v>
                </c:pt>
                <c:pt idx="376" c:formatCode="0.00_ ">
                  <c:v>2.12285039213627</c:v>
                </c:pt>
                <c:pt idx="377" c:formatCode="0.00_ ">
                  <c:v>2.05688558843627</c:v>
                </c:pt>
                <c:pt idx="378" c:formatCode="0.00_ ">
                  <c:v>1.96309951931595</c:v>
                </c:pt>
                <c:pt idx="379" c:formatCode="0.00_ ">
                  <c:v>1.92737775901595</c:v>
                </c:pt>
                <c:pt idx="380" c:formatCode="0.00_ ">
                  <c:v>1.92737775901595</c:v>
                </c:pt>
                <c:pt idx="381" c:formatCode="0.00_ ">
                  <c:v>1.94815016831595</c:v>
                </c:pt>
                <c:pt idx="382" c:formatCode="0.00_ ">
                  <c:v>2.03921040091595</c:v>
                </c:pt>
                <c:pt idx="383" c:formatCode="0.00_ ">
                  <c:v>2.11103335861595</c:v>
                </c:pt>
                <c:pt idx="384" c:formatCode="0.00_ ">
                  <c:v>2.07371266141595</c:v>
                </c:pt>
                <c:pt idx="385" c:formatCode="0.00_ ">
                  <c:v>2.09752218161595</c:v>
                </c:pt>
                <c:pt idx="386" c:formatCode="0.00_ ">
                  <c:v>1.94893540881595</c:v>
                </c:pt>
                <c:pt idx="387" c:formatCode="0.00_ ">
                  <c:v>1.84575451021595</c:v>
                </c:pt>
                <c:pt idx="388" c:formatCode="0.00_ ">
                  <c:v>1.98418027311595</c:v>
                </c:pt>
                <c:pt idx="389" c:formatCode="0.00_ ">
                  <c:v>1.94461268341595</c:v>
                </c:pt>
                <c:pt idx="390" c:formatCode="0.00_ ">
                  <c:v>1.97383139591595</c:v>
                </c:pt>
                <c:pt idx="391" c:formatCode="0.00_ ">
                  <c:v>2.04165334741595</c:v>
                </c:pt>
                <c:pt idx="392" c:formatCode="0.00_ ">
                  <c:v>2.05814957728095</c:v>
                </c:pt>
                <c:pt idx="393" c:formatCode="0.00_ ">
                  <c:v>2.03006407718095</c:v>
                </c:pt>
                <c:pt idx="394" c:formatCode="0.00_ ">
                  <c:v>2.05108609392095</c:v>
                </c:pt>
                <c:pt idx="395" c:formatCode="0.00_ ">
                  <c:v>1.97289653492095</c:v>
                </c:pt>
                <c:pt idx="396" c:formatCode="0.00_ ">
                  <c:v>2.01728228862095</c:v>
                </c:pt>
                <c:pt idx="397" c:formatCode="0.00_ ">
                  <c:v>1.98099678022095</c:v>
                </c:pt>
                <c:pt idx="398" c:formatCode="0.00_ ">
                  <c:v>1.98515506982095</c:v>
                </c:pt>
                <c:pt idx="399" c:formatCode="0.00_ ">
                  <c:v>2.06537803341015</c:v>
                </c:pt>
                <c:pt idx="400" c:formatCode="0.00_ ">
                  <c:v>2.10326441111015</c:v>
                </c:pt>
                <c:pt idx="401" c:formatCode="0.00_ ">
                  <c:v>2.10326441111015</c:v>
                </c:pt>
                <c:pt idx="402" c:formatCode="0.00_ ">
                  <c:v>2.19768842861015</c:v>
                </c:pt>
                <c:pt idx="403" c:formatCode="0.00_ ">
                  <c:v>2.21853976861015</c:v>
                </c:pt>
                <c:pt idx="404" c:formatCode="0.00_ ">
                  <c:v>2.18669791291015</c:v>
                </c:pt>
                <c:pt idx="405" c:formatCode="0.00_ ">
                  <c:v>2.25541448575015</c:v>
                </c:pt>
                <c:pt idx="406" c:formatCode="0.00_ ">
                  <c:v>2.29198876005015</c:v>
                </c:pt>
                <c:pt idx="407" c:formatCode="0.00_ ">
                  <c:v>2.29282020801615</c:v>
                </c:pt>
                <c:pt idx="408" c:formatCode="0.00_ ">
                  <c:v>2.33160145801015</c:v>
                </c:pt>
                <c:pt idx="409" c:formatCode="0.00_ ">
                  <c:v>2.18342386431015</c:v>
                </c:pt>
                <c:pt idx="410" c:formatCode="0.00_ ">
                  <c:v>2.26973463191015</c:v>
                </c:pt>
                <c:pt idx="411" c:formatCode="0.00_ ">
                  <c:v>2.33636633781015</c:v>
                </c:pt>
                <c:pt idx="412" c:formatCode="0.00_ ">
                  <c:v>2.36049547311015</c:v>
                </c:pt>
                <c:pt idx="413" c:formatCode="0.00_ ">
                  <c:v>2.37281336781015</c:v>
                </c:pt>
                <c:pt idx="414" c:formatCode="0.00_ ">
                  <c:v>2.31582168431015</c:v>
                </c:pt>
                <c:pt idx="415" c:formatCode="0.00_ ">
                  <c:v>2.34305634071015</c:v>
                </c:pt>
                <c:pt idx="416" c:formatCode="0.00_ ">
                  <c:v>2.35010408304415</c:v>
                </c:pt>
                <c:pt idx="417" c:formatCode="0.00_ ">
                  <c:v>2.29373100203771</c:v>
                </c:pt>
                <c:pt idx="418" c:formatCode="0.00_ ">
                  <c:v>2.29858478683771</c:v>
                </c:pt>
                <c:pt idx="419" c:formatCode="0.00_ ">
                  <c:v>2.42081870563771</c:v>
                </c:pt>
                <c:pt idx="420" c:formatCode="0.00_ ">
                  <c:v>2.44816137043771</c:v>
                </c:pt>
                <c:pt idx="421" c:formatCode="0.00_ ">
                  <c:v>2.51088994683771</c:v>
                </c:pt>
                <c:pt idx="422" c:formatCode="0.00_ ">
                  <c:v>2.53503228343771</c:v>
                </c:pt>
                <c:pt idx="423" c:formatCode="0.00_ ">
                  <c:v>2.55306394393771</c:v>
                </c:pt>
                <c:pt idx="424" c:formatCode="0.00_ ">
                  <c:v>2.59477307443771</c:v>
                </c:pt>
                <c:pt idx="425" c:formatCode="0.00_ ">
                  <c:v>2.59050583503771</c:v>
                </c:pt>
                <c:pt idx="426" c:formatCode="0.00_ ">
                  <c:v>2.53996693193771</c:v>
                </c:pt>
                <c:pt idx="427" c:formatCode="0.00_ ">
                  <c:v>2.58676117923771</c:v>
                </c:pt>
                <c:pt idx="428" c:formatCode="0.00_ ">
                  <c:v>2.58300694253771</c:v>
                </c:pt>
                <c:pt idx="429" c:formatCode="0.00_ ">
                  <c:v>2.54548104593771</c:v>
                </c:pt>
                <c:pt idx="430" c:formatCode="0.00_ ">
                  <c:v>2.61110591683771</c:v>
                </c:pt>
                <c:pt idx="431" c:formatCode="0.00_ ">
                  <c:v>2.64390303293771</c:v>
                </c:pt>
                <c:pt idx="432" c:formatCode="0.00_ ">
                  <c:v>2.6286458221377</c:v>
                </c:pt>
                <c:pt idx="433" c:formatCode="0.00_ ">
                  <c:v>2.66130228383771</c:v>
                </c:pt>
                <c:pt idx="434" c:formatCode="0.00_ ">
                  <c:v>2.71763537163771</c:v>
                </c:pt>
                <c:pt idx="435" c:formatCode="0.00_ ">
                  <c:v>2.71377041313771</c:v>
                </c:pt>
                <c:pt idx="436" c:formatCode="0.00_ ">
                  <c:v>2.5368822941377</c:v>
                </c:pt>
                <c:pt idx="437" c:formatCode="0.00_ ">
                  <c:v>2.57125184773771</c:v>
                </c:pt>
                <c:pt idx="438" c:formatCode="0.00_ ">
                  <c:v>2.58976310757553</c:v>
                </c:pt>
                <c:pt idx="439" c:formatCode="0.00_ ">
                  <c:v>2.60954646547553</c:v>
                </c:pt>
                <c:pt idx="440" c:formatCode="0.00_ ">
                  <c:v>2.65780929807553</c:v>
                </c:pt>
                <c:pt idx="441" c:formatCode="0.00_ ">
                  <c:v>2.63787740287553</c:v>
                </c:pt>
                <c:pt idx="442" c:formatCode="0.00_ ">
                  <c:v>2.66762356067553</c:v>
                </c:pt>
                <c:pt idx="443" c:formatCode="0.00_ ">
                  <c:v>2.61049501787553</c:v>
                </c:pt>
                <c:pt idx="444" c:formatCode="0.00_ ">
                  <c:v>2.60725876377553</c:v>
                </c:pt>
                <c:pt idx="445" c:formatCode="0.00_ ">
                  <c:v>2.60093423577553</c:v>
                </c:pt>
                <c:pt idx="446" c:formatCode="0.00_ ">
                  <c:v>2.58840191527553</c:v>
                </c:pt>
                <c:pt idx="447" c:formatCode="0.00_ ">
                  <c:v>2.65152603697553</c:v>
                </c:pt>
                <c:pt idx="448" c:formatCode="0.00_ ">
                  <c:v>2.67348729957553</c:v>
                </c:pt>
                <c:pt idx="449" c:formatCode="0.00_ ">
                  <c:v>2.68162290997553</c:v>
                </c:pt>
                <c:pt idx="450" c:formatCode="0.00_ ">
                  <c:v>2.75348387220953</c:v>
                </c:pt>
                <c:pt idx="451" c:formatCode="0.00_ ">
                  <c:v>2.74448941860953</c:v>
                </c:pt>
                <c:pt idx="452" c:formatCode="0.00_ ">
                  <c:v>2.79039437050953</c:v>
                </c:pt>
                <c:pt idx="453" c:formatCode="0.00_ ">
                  <c:v>2.81679847010953</c:v>
                </c:pt>
                <c:pt idx="454" c:formatCode="0.00_ ">
                  <c:v>2.79124103920953</c:v>
                </c:pt>
                <c:pt idx="455" c:formatCode="0.00_ ">
                  <c:v>2.77458022040953</c:v>
                </c:pt>
                <c:pt idx="456" c:formatCode="0.00_ ">
                  <c:v>2.79805713510953</c:v>
                </c:pt>
                <c:pt idx="457" c:formatCode="0.00_ ">
                  <c:v>2.71926184470953</c:v>
                </c:pt>
                <c:pt idx="458" c:formatCode="0.00_ ">
                  <c:v>2.76006375340953</c:v>
                </c:pt>
                <c:pt idx="459" c:formatCode="0.00_ ">
                  <c:v>2.79141421220953</c:v>
                </c:pt>
                <c:pt idx="460" c:formatCode="0.00_ ">
                  <c:v>2.73952799350953</c:v>
                </c:pt>
                <c:pt idx="461" c:formatCode="0.00_ ">
                  <c:v>2.50121428094227</c:v>
                </c:pt>
                <c:pt idx="462" c:formatCode="0.00_ ">
                  <c:v>2.47359717284227</c:v>
                </c:pt>
                <c:pt idx="463" c:formatCode="0.00_ ">
                  <c:v>2.54743402934227</c:v>
                </c:pt>
                <c:pt idx="464" c:formatCode="0.00_ ">
                  <c:v>2.33124180604227</c:v>
                </c:pt>
                <c:pt idx="465" c:formatCode="0.00_ ">
                  <c:v>2.38263077744227</c:v>
                </c:pt>
                <c:pt idx="466" c:formatCode="0.00_ ">
                  <c:v>2.22039361584227</c:v>
                </c:pt>
                <c:pt idx="467" c:formatCode="0.00_ ">
                  <c:v>2.23165040384227</c:v>
                </c:pt>
                <c:pt idx="468" c:formatCode="0.00_ ">
                  <c:v>2.16148660584227</c:v>
                </c:pt>
                <c:pt idx="469" c:formatCode="0.00_ ">
                  <c:v>2.22460982274227</c:v>
                </c:pt>
                <c:pt idx="470" c:formatCode="0.00_ ">
                  <c:v>2.12042678884227</c:v>
                </c:pt>
                <c:pt idx="471" c:formatCode="0.00_ ">
                  <c:v>2.14432243694227</c:v>
                </c:pt>
                <c:pt idx="472" c:formatCode="0.00_ ">
                  <c:v>2.22368182824227</c:v>
                </c:pt>
                <c:pt idx="473" c:formatCode="0.00_ ">
                  <c:v>2.20329579574227</c:v>
                </c:pt>
                <c:pt idx="474" c:formatCode="0.00_ ">
                  <c:v>2.11698155344227</c:v>
                </c:pt>
                <c:pt idx="475" c:formatCode="0.00_ ">
                  <c:v>2.15239717984227</c:v>
                </c:pt>
                <c:pt idx="476" c:formatCode="0.00_ ">
                  <c:v>2.18092987444227</c:v>
                </c:pt>
                <c:pt idx="477" c:formatCode="0.00_ ">
                  <c:v>2.01884152544227</c:v>
                </c:pt>
                <c:pt idx="478" c:formatCode="0.00_ ">
                  <c:v>2.00060084424227</c:v>
                </c:pt>
                <c:pt idx="479" c:formatCode="0.00_ ">
                  <c:v>1.91835733324227</c:v>
                </c:pt>
                <c:pt idx="480" c:formatCode="0.00_ ">
                  <c:v>1.98875865614227</c:v>
                </c:pt>
                <c:pt idx="481" c:formatCode="0.00_ ">
                  <c:v>1.95928604120689</c:v>
                </c:pt>
                <c:pt idx="482" c:formatCode="0.00_ ">
                  <c:v>2.02884432570689</c:v>
                </c:pt>
                <c:pt idx="483" c:formatCode="0.00_ ">
                  <c:v>2.03656302530689</c:v>
                </c:pt>
                <c:pt idx="484" c:formatCode="0.00_ ">
                  <c:v>2.07115090620689</c:v>
                </c:pt>
                <c:pt idx="485" c:formatCode="0.00_ ">
                  <c:v>2.05077056660689</c:v>
                </c:pt>
                <c:pt idx="486" c:formatCode="0.00_ ">
                  <c:v>2.05077056660689</c:v>
                </c:pt>
                <c:pt idx="487" c:formatCode="0.00_ ">
                  <c:v>2.05077056660689</c:v>
                </c:pt>
                <c:pt idx="488" c:formatCode="0.00_ ">
                  <c:v>2.04864443750689</c:v>
                </c:pt>
                <c:pt idx="489" c:formatCode="0.00_ ">
                  <c:v>2.13269083540689</c:v>
                </c:pt>
                <c:pt idx="490" c:formatCode="0.00_ ">
                  <c:v>2.15818004280689</c:v>
                </c:pt>
                <c:pt idx="491" c:formatCode="0.00_ ">
                  <c:v>2.15541318770689</c:v>
                </c:pt>
                <c:pt idx="492" c:formatCode="0.00_ ">
                  <c:v>2.16749046660689</c:v>
                </c:pt>
                <c:pt idx="493" c:formatCode="0.00_ ">
                  <c:v>2.22072566780689</c:v>
                </c:pt>
                <c:pt idx="494" c:formatCode="0.00_ ">
                  <c:v>2.21239808360689</c:v>
                </c:pt>
                <c:pt idx="495" c:formatCode="0.00_ ">
                  <c:v>2.23776605520689</c:v>
                </c:pt>
                <c:pt idx="496" c:formatCode="0.00_ ">
                  <c:v>2.06114060010689</c:v>
                </c:pt>
                <c:pt idx="497" c:formatCode="0.00_ ">
                  <c:v>2.06968276370689</c:v>
                </c:pt>
                <c:pt idx="498" c:formatCode="0.00_ ">
                  <c:v>1.97941674130689</c:v>
                </c:pt>
                <c:pt idx="499" c:formatCode="0.00_ ">
                  <c:v>2.02548516010609</c:v>
                </c:pt>
                <c:pt idx="500" c:formatCode="0.00_ ">
                  <c:v>2.13456351550609</c:v>
                </c:pt>
                <c:pt idx="501" c:formatCode="0.00_ ">
                  <c:v>2.14226038240609</c:v>
                </c:pt>
                <c:pt idx="502" c:formatCode="0.00_ ">
                  <c:v>2.10332119700609</c:v>
                </c:pt>
                <c:pt idx="503" c:formatCode="0.00_ ">
                  <c:v>2.15074473020609</c:v>
                </c:pt>
                <c:pt idx="504" c:formatCode="0.00_ ">
                  <c:v>2.15323269240609</c:v>
                </c:pt>
                <c:pt idx="505" c:formatCode="0.00_ ">
                  <c:v>2.10123526680609</c:v>
                </c:pt>
                <c:pt idx="506" c:formatCode="0.00_ ">
                  <c:v>2.06252954250609</c:v>
                </c:pt>
                <c:pt idx="507" c:formatCode="0.00_ ">
                  <c:v>2.06055232180609</c:v>
                </c:pt>
                <c:pt idx="508" c:formatCode="0.00_ ">
                  <c:v>2.12597332460609</c:v>
                </c:pt>
                <c:pt idx="509" c:formatCode="0.00_ ">
                  <c:v>2.11238991170609</c:v>
                </c:pt>
                <c:pt idx="510" c:formatCode="0.00_ ">
                  <c:v>2.09862860930609</c:v>
                </c:pt>
                <c:pt idx="511" c:formatCode="0.00_ ">
                  <c:v>2.15752275740609</c:v>
                </c:pt>
                <c:pt idx="512" c:formatCode="0.00_ ">
                  <c:v>2.22442969580609</c:v>
                </c:pt>
                <c:pt idx="513" c:formatCode="0.00_ ">
                  <c:v>2.28083867640609</c:v>
                </c:pt>
                <c:pt idx="514" c:formatCode="0.00_ ">
                  <c:v>2.27227074970609</c:v>
                </c:pt>
                <c:pt idx="515" c:formatCode="0.00_ ">
                  <c:v>2.28814207920609</c:v>
                </c:pt>
                <c:pt idx="516" c:formatCode="0.00_ ">
                  <c:v>2.24603032960609</c:v>
                </c:pt>
                <c:pt idx="517" c:formatCode="0.00_ ">
                  <c:v>2.26897456800609</c:v>
                </c:pt>
                <c:pt idx="518" c:formatCode="0.00_ ">
                  <c:v>2.25286830570609</c:v>
                </c:pt>
                <c:pt idx="519" c:formatCode="0.00_ ">
                  <c:v>2.21136797570609</c:v>
                </c:pt>
                <c:pt idx="520" c:formatCode="0.00_ ">
                  <c:v>2.28388035060609</c:v>
                </c:pt>
                <c:pt idx="521" c:formatCode="0.00_ ">
                  <c:v>2.29264702400609</c:v>
                </c:pt>
                <c:pt idx="522" c:formatCode="0.00_ ">
                  <c:v>2.29014846771301</c:v>
                </c:pt>
                <c:pt idx="523" c:formatCode="0.00_ ">
                  <c:v>2.34521610841301</c:v>
                </c:pt>
                <c:pt idx="524" c:formatCode="0.00_ ">
                  <c:v>2.35623431251301</c:v>
                </c:pt>
                <c:pt idx="525" c:formatCode="0.00_ ">
                  <c:v>2.31904987861301</c:v>
                </c:pt>
                <c:pt idx="526" c:formatCode="0.00_ ">
                  <c:v>2.30719437911301</c:v>
                </c:pt>
                <c:pt idx="527" c:formatCode="0.00_ ">
                  <c:v>2.35534425401301</c:v>
                </c:pt>
                <c:pt idx="528" c:formatCode="0.00_ ">
                  <c:v>2.33822291981301</c:v>
                </c:pt>
                <c:pt idx="529" c:formatCode="0.00_ ">
                  <c:v>2.37549732495701</c:v>
                </c:pt>
                <c:pt idx="530" c:formatCode="0.00_ ">
                  <c:v>2.39591107685701</c:v>
                </c:pt>
                <c:pt idx="531" c:formatCode="0.00_ ">
                  <c:v>2.38972034175701</c:v>
                </c:pt>
                <c:pt idx="532" c:formatCode="0.00_ ">
                  <c:v>2.35512617855701</c:v>
                </c:pt>
                <c:pt idx="533" c:formatCode="0.00_ ">
                  <c:v>2.36640986465701</c:v>
                </c:pt>
                <c:pt idx="534" c:formatCode="0.00_ ">
                  <c:v>2.27777063705701</c:v>
                </c:pt>
                <c:pt idx="535" c:formatCode="0.00_ ">
                  <c:v>2.26684383155701</c:v>
                </c:pt>
                <c:pt idx="536" c:formatCode="0.00_ ">
                  <c:v>2.27321182445701</c:v>
                </c:pt>
                <c:pt idx="537" c:formatCode="0.00_ ">
                  <c:v>2.26035203375701</c:v>
                </c:pt>
                <c:pt idx="538" c:formatCode="0.00_ ">
                  <c:v>2.28382541465701</c:v>
                </c:pt>
                <c:pt idx="539" c:formatCode="0.00_ ">
                  <c:v>2.27322834291301</c:v>
                </c:pt>
                <c:pt idx="540" c:formatCode="0.00_ ">
                  <c:v>2.26310054791301</c:v>
                </c:pt>
                <c:pt idx="541" c:formatCode="0.00_ ">
                  <c:v>2.26825317011301</c:v>
                </c:pt>
                <c:pt idx="542" c:formatCode="0.00_ ">
                  <c:v>2.32763788508361</c:v>
                </c:pt>
                <c:pt idx="543" c:formatCode="0.00_ ">
                  <c:v>2.33229585748361</c:v>
                </c:pt>
                <c:pt idx="544" c:formatCode="0.00_ ">
                  <c:v>2.34437040948361</c:v>
                </c:pt>
                <c:pt idx="545" c:formatCode="0.00_ ">
                  <c:v>2.26141102238361</c:v>
                </c:pt>
                <c:pt idx="546" c:formatCode="0.00_ ">
                  <c:v>2.18297704688361</c:v>
                </c:pt>
                <c:pt idx="547" c:formatCode="0.00_ ">
                  <c:v>2.17894481958361</c:v>
                </c:pt>
                <c:pt idx="548" c:formatCode="0.00_ ">
                  <c:v>2.18166433708361</c:v>
                </c:pt>
                <c:pt idx="549" c:formatCode="0.00_ ">
                  <c:v>2.17349229467661</c:v>
                </c:pt>
                <c:pt idx="550" c:formatCode="0.00_ ">
                  <c:v>2.16712930987661</c:v>
                </c:pt>
                <c:pt idx="551" c:formatCode="0.00_ ">
                  <c:v>2.20044902777661</c:v>
                </c:pt>
                <c:pt idx="552" c:formatCode="0.00_ ">
                  <c:v>2.18942036257661</c:v>
                </c:pt>
                <c:pt idx="553" c:formatCode="0.00_ ">
                  <c:v>2.13524157457661</c:v>
                </c:pt>
                <c:pt idx="554" c:formatCode="0.00_ ">
                  <c:v>2.14671374927661</c:v>
                </c:pt>
                <c:pt idx="555" c:formatCode="0.00_ ">
                  <c:v>2.16747302157661</c:v>
                </c:pt>
                <c:pt idx="556" c:formatCode="0.00_ ">
                  <c:v>2.19303386207661</c:v>
                </c:pt>
                <c:pt idx="557" c:formatCode="0.00_ ">
                  <c:v>2.17312157467661</c:v>
                </c:pt>
                <c:pt idx="558" c:formatCode="0.00_ ">
                  <c:v>2.16784262247661</c:v>
                </c:pt>
                <c:pt idx="559" c:formatCode="0.00_ ">
                  <c:v>2.17071636657661</c:v>
                </c:pt>
                <c:pt idx="560" c:formatCode="0.00_ ">
                  <c:v>2.17325361157661</c:v>
                </c:pt>
                <c:pt idx="561" c:formatCode="0.00_ ">
                  <c:v>2.16652008527661</c:v>
                </c:pt>
                <c:pt idx="562" c:formatCode="0.00_ ">
                  <c:v>2.24621905307661</c:v>
                </c:pt>
                <c:pt idx="563" c:formatCode="0.00_ ">
                  <c:v>2.25645845074073</c:v>
                </c:pt>
                <c:pt idx="564" c:formatCode="0.00_ ">
                  <c:v>2.27368686954072</c:v>
                </c:pt>
                <c:pt idx="565" c:formatCode="0.00_ ">
                  <c:v>2.28188866314073</c:v>
                </c:pt>
                <c:pt idx="566" c:formatCode="0.00_ ">
                  <c:v>2.28517862204073</c:v>
                </c:pt>
                <c:pt idx="567" c:formatCode="0.00_ ">
                  <c:v>2.28623602444073</c:v>
                </c:pt>
                <c:pt idx="568" c:formatCode="0.00_ ">
                  <c:v>2.27680835244073</c:v>
                </c:pt>
                <c:pt idx="569" c:formatCode="0.00_ ">
                  <c:v>2.27680835244073</c:v>
                </c:pt>
                <c:pt idx="570" c:formatCode="0.00_ ">
                  <c:v>2.18358633204073</c:v>
                </c:pt>
                <c:pt idx="571" c:formatCode="0.00_ ">
                  <c:v>2.18693461834072</c:v>
                </c:pt>
                <c:pt idx="572" c:formatCode="0.00_ ">
                  <c:v>2.24710353844073</c:v>
                </c:pt>
                <c:pt idx="573" c:formatCode="0.00_ ">
                  <c:v>2.24159648694073</c:v>
                </c:pt>
                <c:pt idx="574" c:formatCode="0.00_ ">
                  <c:v>2.26021179074073</c:v>
                </c:pt>
                <c:pt idx="575" c:formatCode="0.00_ ">
                  <c:v>2.26350336654073</c:v>
                </c:pt>
                <c:pt idx="576" c:formatCode="0.00_ ">
                  <c:v>2.24300399604073</c:v>
                </c:pt>
                <c:pt idx="577" c:formatCode="0.00_ ">
                  <c:v>2.27727985404072</c:v>
                </c:pt>
                <c:pt idx="578" c:formatCode="0.00_ ">
                  <c:v>2.26638830774073</c:v>
                </c:pt>
                <c:pt idx="579" c:formatCode="0.00_ ">
                  <c:v>2.23772091264072</c:v>
                </c:pt>
                <c:pt idx="580" c:formatCode="0.00_ ">
                  <c:v>2.28416056104073</c:v>
                </c:pt>
                <c:pt idx="581" c:formatCode="0.00_ ">
                  <c:v>2.31129668874072</c:v>
                </c:pt>
                <c:pt idx="582" c:formatCode="0.00_ ">
                  <c:v>2.31656862998072</c:v>
                </c:pt>
                <c:pt idx="583" c:formatCode="0.00_ ">
                  <c:v>2.31971226308073</c:v>
                </c:pt>
                <c:pt idx="584" c:formatCode="0.00_ ">
                  <c:v>2.31754362885952</c:v>
                </c:pt>
                <c:pt idx="585" c:formatCode="0.00_ ">
                  <c:v>2.36884134775952</c:v>
                </c:pt>
                <c:pt idx="586" c:formatCode="0.00_ ">
                  <c:v>2.38678445415953</c:v>
                </c:pt>
                <c:pt idx="587" c:formatCode="0.00_ ">
                  <c:v>2.39681430975952</c:v>
                </c:pt>
                <c:pt idx="588" c:formatCode="0.00_ ">
                  <c:v>2.40115919305952</c:v>
                </c:pt>
                <c:pt idx="589" c:formatCode="0.00_ ">
                  <c:v>2.39314083655952</c:v>
                </c:pt>
                <c:pt idx="590" c:formatCode="0.00_ ">
                  <c:v>2.39452985396653</c:v>
                </c:pt>
                <c:pt idx="591" c:formatCode="0.00_ ">
                  <c:v>2.43708069686652</c:v>
                </c:pt>
                <c:pt idx="592" c:formatCode="0.00_ ">
                  <c:v>2.45536328976653</c:v>
                </c:pt>
                <c:pt idx="593" c:formatCode="0.00_ ">
                  <c:v>2.45030653026653</c:v>
                </c:pt>
                <c:pt idx="594" c:formatCode="0.00_ ">
                  <c:v>2.44813954776652</c:v>
                </c:pt>
                <c:pt idx="595" c:formatCode="0.00_ ">
                  <c:v>2.43878042156653</c:v>
                </c:pt>
                <c:pt idx="596" c:formatCode="0.00_ ">
                  <c:v>2.43804411486652</c:v>
                </c:pt>
                <c:pt idx="597" c:formatCode="0.00_ ">
                  <c:v>2.43904521946653</c:v>
                </c:pt>
                <c:pt idx="598" c:formatCode="0.00_ ">
                  <c:v>2.44805600326653</c:v>
                </c:pt>
                <c:pt idx="599" c:formatCode="0.00_ ">
                  <c:v>2.42641720126652</c:v>
                </c:pt>
                <c:pt idx="600" c:formatCode="0.00_ ">
                  <c:v>2.43325593926653</c:v>
                </c:pt>
                <c:pt idx="601" c:formatCode="0.00_ ">
                  <c:v>2.46998071766652</c:v>
                </c:pt>
                <c:pt idx="602" c:formatCode="0.00_ ">
                  <c:v>2.39412688626652</c:v>
                </c:pt>
                <c:pt idx="603" c:formatCode="0.00_ ">
                  <c:v>2.40433195996652</c:v>
                </c:pt>
                <c:pt idx="604" c:formatCode="0.00_ ">
                  <c:v>2.38675647146653</c:v>
                </c:pt>
                <c:pt idx="605" c:formatCode="0.00_ ">
                  <c:v>2.35089975207586</c:v>
                </c:pt>
                <c:pt idx="606" c:formatCode="0.00_ ">
                  <c:v>2.37232041727587</c:v>
                </c:pt>
                <c:pt idx="607" c:formatCode="0.00_ ">
                  <c:v>2.38693328407587</c:v>
                </c:pt>
                <c:pt idx="608" c:formatCode="0.00_ ">
                  <c:v>2.39475133497586</c:v>
                </c:pt>
                <c:pt idx="609" c:formatCode="0.00_ ">
                  <c:v>2.38633182987587</c:v>
                </c:pt>
                <c:pt idx="610" c:formatCode="0.00_ ">
                  <c:v>2.41383915037587</c:v>
                </c:pt>
                <c:pt idx="611" c:formatCode="0.00_ ">
                  <c:v>2.43217309997587</c:v>
                </c:pt>
                <c:pt idx="612" c:formatCode="0.00_ ">
                  <c:v>2.42082712427586</c:v>
                </c:pt>
                <c:pt idx="613" c:formatCode="0.00_ ">
                  <c:v>2.38984198797586</c:v>
                </c:pt>
                <c:pt idx="614" c:formatCode="0.00_ ">
                  <c:v>2.41983874917586</c:v>
                </c:pt>
                <c:pt idx="615" c:formatCode="0.00_ ">
                  <c:v>2.47504358767587</c:v>
                </c:pt>
                <c:pt idx="616" c:formatCode="0.00_ ">
                  <c:v>2.48126284697586</c:v>
                </c:pt>
                <c:pt idx="617" c:formatCode="0.00_ ">
                  <c:v>2.48440284453586</c:v>
                </c:pt>
                <c:pt idx="618" c:formatCode="0.00_ ">
                  <c:v>2.48550836383586</c:v>
                </c:pt>
                <c:pt idx="619" c:formatCode="0.00_ ">
                  <c:v>2.48832864493586</c:v>
                </c:pt>
                <c:pt idx="620" c:formatCode="0.00_ ">
                  <c:v>2.47067728143587</c:v>
                </c:pt>
                <c:pt idx="621" c:formatCode="0.00_ ">
                  <c:v>2.48044228253587</c:v>
                </c:pt>
                <c:pt idx="622" c:formatCode="0.00_ ">
                  <c:v>2.48028409703586</c:v>
                </c:pt>
                <c:pt idx="623" c:formatCode="0.00_ ">
                  <c:v>2.46168344153586</c:v>
                </c:pt>
                <c:pt idx="624" c:formatCode="0.00_ ">
                  <c:v>2.47006051543587</c:v>
                </c:pt>
                <c:pt idx="625" c:formatCode="0.00_ ">
                  <c:v>2.47630406243587</c:v>
                </c:pt>
                <c:pt idx="626" c:formatCode="0.00_ ">
                  <c:v>2.47577746783587</c:v>
                </c:pt>
                <c:pt idx="627" c:formatCode="0.00_ ">
                  <c:v>2.48191653453586</c:v>
                </c:pt>
                <c:pt idx="628" c:formatCode="0.00_ ">
                  <c:v>2.4627183146399</c:v>
                </c:pt>
                <c:pt idx="629" c:formatCode="0.00_ ">
                  <c:v>2.4667636850399</c:v>
                </c:pt>
                <c:pt idx="630" c:formatCode="0.00_ ">
                  <c:v>2.4780282943399</c:v>
                </c:pt>
                <c:pt idx="631" c:formatCode="0.00_ ">
                  <c:v>2.5037742233399</c:v>
                </c:pt>
                <c:pt idx="632" c:formatCode="0.00_ ">
                  <c:v>2.5034240679399</c:v>
                </c:pt>
                <c:pt idx="633" c:formatCode="0.00_ ">
                  <c:v>2.5102042156399</c:v>
                </c:pt>
                <c:pt idx="634" c:formatCode="0.00_ ">
                  <c:v>2.4962055827399</c:v>
                </c:pt>
                <c:pt idx="635" c:formatCode="0.00_ ">
                  <c:v>2.4436747431399</c:v>
                </c:pt>
                <c:pt idx="636" c:formatCode="0.00_ ">
                  <c:v>2.4526712766399</c:v>
                </c:pt>
                <c:pt idx="637" c:formatCode="0.00_ ">
                  <c:v>2.4438714727399</c:v>
                </c:pt>
                <c:pt idx="638" c:formatCode="0.00_ ">
                  <c:v>2.4438714727399</c:v>
                </c:pt>
                <c:pt idx="639" c:formatCode="0.00_ ">
                  <c:v>2.4685532918399</c:v>
                </c:pt>
                <c:pt idx="640" c:formatCode="0.00_ ">
                  <c:v>2.4699616730399</c:v>
                </c:pt>
                <c:pt idx="641" c:formatCode="0.00_ ">
                  <c:v>2.4709012219399</c:v>
                </c:pt>
                <c:pt idx="642" c:formatCode="0.00_ ">
                  <c:v>2.4894257728399</c:v>
                </c:pt>
                <c:pt idx="643" c:formatCode="0.00_ ">
                  <c:v>2.4824376151399</c:v>
                </c:pt>
                <c:pt idx="644" c:formatCode="0.00_ ">
                  <c:v>2.4351780036399</c:v>
                </c:pt>
                <c:pt idx="645" c:formatCode="0.00_ ">
                  <c:v>2.4542279251399</c:v>
                </c:pt>
                <c:pt idx="646" c:formatCode="0.00_ ">
                  <c:v>2.4491905039399</c:v>
                </c:pt>
                <c:pt idx="647" c:formatCode="0.00_ ">
                  <c:v>2.4571438513399</c:v>
                </c:pt>
                <c:pt idx="648" c:formatCode="0.00_ ">
                  <c:v>2.4636495378399</c:v>
                </c:pt>
                <c:pt idx="649" c:formatCode="0.00_ ">
                  <c:v>2.4636495378399</c:v>
                </c:pt>
                <c:pt idx="650" c:formatCode="0.00_ ">
                  <c:v>2.4636495378399</c:v>
                </c:pt>
                <c:pt idx="651" c:formatCode="0.00_ ">
                  <c:v>2.5010805156176</c:v>
                </c:pt>
                <c:pt idx="652" c:formatCode="0.00_ ">
                  <c:v>2.5174465885176</c:v>
                </c:pt>
                <c:pt idx="653" c:formatCode="0.00_ ">
                  <c:v>2.5181942097176</c:v>
                </c:pt>
                <c:pt idx="654" c:formatCode="0.00_ ">
                  <c:v>2.5260709831176</c:v>
                </c:pt>
                <c:pt idx="655" c:formatCode="0.00_ ">
                  <c:v>2.5329017419176</c:v>
                </c:pt>
                <c:pt idx="656" c:formatCode="0.00_ ">
                  <c:v>2.5096168247176</c:v>
                </c:pt>
                <c:pt idx="657" c:formatCode="0.00_ ">
                  <c:v>2.5486487510176</c:v>
                </c:pt>
                <c:pt idx="658" c:formatCode="0.00_ ">
                  <c:v>2.5516626923176</c:v>
                </c:pt>
                <c:pt idx="659" c:formatCode="0.00_ ">
                  <c:v>2.5580607866176</c:v>
                </c:pt>
                <c:pt idx="660" c:formatCode="0.00_ ">
                  <c:v>2.5583099060176</c:v>
                </c:pt>
                <c:pt idx="661" c:formatCode="0.00_ ">
                  <c:v>2.5870002910176</c:v>
                </c:pt>
                <c:pt idx="662" c:formatCode="0.00_ ">
                  <c:v>2.5969752827176</c:v>
                </c:pt>
                <c:pt idx="663" c:formatCode="0.00_ ">
                  <c:v>2.5869305902176</c:v>
                </c:pt>
                <c:pt idx="664" c:formatCode="0.00_ ">
                  <c:v>2.5814758470176</c:v>
                </c:pt>
                <c:pt idx="665" c:formatCode="0.00_ ">
                  <c:v>2.5574333504176</c:v>
                </c:pt>
                <c:pt idx="666" c:formatCode="0.00_ ">
                  <c:v>2.5632236148176</c:v>
                </c:pt>
                <c:pt idx="667" c:formatCode="0.00_ ">
                  <c:v>2.5849423336915</c:v>
                </c:pt>
                <c:pt idx="668" c:formatCode="0.00_ ">
                  <c:v>2.5725170841915</c:v>
                </c:pt>
                <c:pt idx="669" c:formatCode="0.00_ ">
                  <c:v>2.5910856661915</c:v>
                </c:pt>
                <c:pt idx="670" c:formatCode="0.00_ ">
                  <c:v>2.5852016352915</c:v>
                </c:pt>
                <c:pt idx="671" c:formatCode="0.00_ ">
                  <c:v>2.5991830415915</c:v>
                </c:pt>
                <c:pt idx="672" c:formatCode="0.00_ ">
                  <c:v>2.6079914578915</c:v>
                </c:pt>
                <c:pt idx="673" c:formatCode="0.00_ ">
                  <c:v>2.5986107203915</c:v>
                </c:pt>
                <c:pt idx="674" c:formatCode="0.00_ ">
                  <c:v>2.6282244905915</c:v>
                </c:pt>
                <c:pt idx="675" c:formatCode="0.00_ ">
                  <c:v>2.6471357893915</c:v>
                </c:pt>
                <c:pt idx="676" c:formatCode="0.00_ ">
                  <c:v>2.6556829125915</c:v>
                </c:pt>
                <c:pt idx="677" c:formatCode="0.00_ ">
                  <c:v>2.6586869391915</c:v>
                </c:pt>
                <c:pt idx="678" c:formatCode="0.00_ ">
                  <c:v>2.6568127749915</c:v>
                </c:pt>
                <c:pt idx="679" c:formatCode="0.00_ ">
                  <c:v>2.6639945836915</c:v>
                </c:pt>
                <c:pt idx="680" c:formatCode="0.00_ ">
                  <c:v>2.6458542087915</c:v>
                </c:pt>
                <c:pt idx="681" c:formatCode="0.00_ ">
                  <c:v>2.6593867916915</c:v>
                </c:pt>
                <c:pt idx="682" c:formatCode="0.00_ ">
                  <c:v>2.6843807584915</c:v>
                </c:pt>
                <c:pt idx="683" c:formatCode="0.00_ ">
                  <c:v>2.6759039329915</c:v>
                </c:pt>
                <c:pt idx="684" c:formatCode="0.00_ ">
                  <c:v>2.6795276576915</c:v>
                </c:pt>
                <c:pt idx="685" c:formatCode="0.00_ ">
                  <c:v>2.6990826699915</c:v>
                </c:pt>
                <c:pt idx="686" c:formatCode="0.00_ ">
                  <c:v>2.7214782608915</c:v>
                </c:pt>
                <c:pt idx="687" c:formatCode="0.00_ ">
                  <c:v>2.7204813570915</c:v>
                </c:pt>
                <c:pt idx="688" c:formatCode="0.00_ ">
                  <c:v>2.6981553290915</c:v>
                </c:pt>
                <c:pt idx="689" c:formatCode="0.00_ ">
                  <c:v>2.7333199122941</c:v>
                </c:pt>
                <c:pt idx="690" c:formatCode="0.00_ ">
                  <c:v>2.6962202532941</c:v>
                </c:pt>
                <c:pt idx="691" c:formatCode="0.00_ ">
                  <c:v>2.6647103599941</c:v>
                </c:pt>
                <c:pt idx="692" c:formatCode="0.00_ ">
                  <c:v>2.6570889405941</c:v>
                </c:pt>
                <c:pt idx="693" c:formatCode="0.00_ ">
                  <c:v>2.6824070590941</c:v>
                </c:pt>
                <c:pt idx="694" c:formatCode="0.00_ ">
                  <c:v>2.6747491042941</c:v>
                </c:pt>
                <c:pt idx="695" c:formatCode="0.00_ ">
                  <c:v>2.6807543838941</c:v>
                </c:pt>
                <c:pt idx="696" c:formatCode="0.00_ ">
                  <c:v>2.5824981984941</c:v>
                </c:pt>
                <c:pt idx="697" c:formatCode="0.00_ ">
                  <c:v>2.5965906513941</c:v>
                </c:pt>
                <c:pt idx="698" c:formatCode="0.00_ ">
                  <c:v>2.5803608541941</c:v>
                </c:pt>
                <c:pt idx="699" c:formatCode="0.00_ ">
                  <c:v>2.5796032667941</c:v>
                </c:pt>
                <c:pt idx="700" c:formatCode="0.00_ ">
                  <c:v>2.5945115318941</c:v>
                </c:pt>
                <c:pt idx="701" c:formatCode="0.00_ ">
                  <c:v>2.5960510081941</c:v>
                </c:pt>
                <c:pt idx="702" c:formatCode="0.00_ ">
                  <c:v>2.5895292368941</c:v>
                </c:pt>
                <c:pt idx="703" c:formatCode="0.00_ ">
                  <c:v>2.6205715032941</c:v>
                </c:pt>
                <c:pt idx="704" c:formatCode="0.00_ ">
                  <c:v>2.6228069978941</c:v>
                </c:pt>
                <c:pt idx="705" c:formatCode="0.00_ ">
                  <c:v>2.6024889402941</c:v>
                </c:pt>
                <c:pt idx="706" c:formatCode="0.00_ ">
                  <c:v>2.6137982536941</c:v>
                </c:pt>
                <c:pt idx="707" c:formatCode="0.00_ ">
                  <c:v>2.6088425595941</c:v>
                </c:pt>
                <c:pt idx="708" c:formatCode="0.00_ ">
                  <c:v>2.5967800802941</c:v>
                </c:pt>
                <c:pt idx="709" c:formatCode="0.00_ ">
                  <c:v>2.5912450825941</c:v>
                </c:pt>
                <c:pt idx="710" c:formatCode="0.00_ ">
                  <c:v>2.5936533981941</c:v>
                </c:pt>
                <c:pt idx="711" c:formatCode="0.00_ ">
                  <c:v>2.5936533981941</c:v>
                </c:pt>
                <c:pt idx="712" c:formatCode="0.00_ ">
                  <c:v>2.62108257811808</c:v>
                </c:pt>
                <c:pt idx="713" c:formatCode="0.00_ ">
                  <c:v>2.65129074471808</c:v>
                </c:pt>
                <c:pt idx="714" c:formatCode="0.00_ ">
                  <c:v>2.66799699041808</c:v>
                </c:pt>
                <c:pt idx="715" c:formatCode="0.00_ ">
                  <c:v>2.66656165671808</c:v>
                </c:pt>
                <c:pt idx="716" c:formatCode="0.00_ ">
                  <c:v>2.68841107811808</c:v>
                </c:pt>
                <c:pt idx="717" c:formatCode="0.00_ ">
                  <c:v>2.68455311451808</c:v>
                </c:pt>
                <c:pt idx="718" c:formatCode="0.00_ ">
                  <c:v>2.65282417531808</c:v>
                </c:pt>
                <c:pt idx="719" c:formatCode="0.00_ ">
                  <c:v>2.63200097031808</c:v>
                </c:pt>
                <c:pt idx="720" c:formatCode="0.00_ ">
                  <c:v>2.61169617161808</c:v>
                </c:pt>
                <c:pt idx="721" c:formatCode="0.00_ ">
                  <c:v>2.56797610761808</c:v>
                </c:pt>
                <c:pt idx="722" c:formatCode="0.00_ ">
                  <c:v>2.58707139301808</c:v>
                </c:pt>
                <c:pt idx="723" c:formatCode="0.00_ ">
                  <c:v>2.59146709081808</c:v>
                </c:pt>
                <c:pt idx="724" c:formatCode="0.00_ ">
                  <c:v>2.58080447231808</c:v>
                </c:pt>
                <c:pt idx="725" c:formatCode="0.00_ ">
                  <c:v>2.60443193171808</c:v>
                </c:pt>
                <c:pt idx="726" c:formatCode="0.00_ ">
                  <c:v>2.60443193171808</c:v>
                </c:pt>
                <c:pt idx="727" c:formatCode="0.00_ ">
                  <c:v>2.62315699121808</c:v>
                </c:pt>
                <c:pt idx="728" c:formatCode="0.00_ ">
                  <c:v>2.62468125961808</c:v>
                </c:pt>
                <c:pt idx="729" c:formatCode="0.00_ ">
                  <c:v>2.63576348081808</c:v>
                </c:pt>
                <c:pt idx="730" c:formatCode="0.00_ ">
                  <c:v>2.64517793631808</c:v>
                </c:pt>
                <c:pt idx="731" c:formatCode="0.00_ ">
                  <c:v>2.63320578701202</c:v>
                </c:pt>
                <c:pt idx="732" c:formatCode="0.00_ ">
                  <c:v>2.63320578701202</c:v>
                </c:pt>
                <c:pt idx="733" c:formatCode="0.00_ ">
                  <c:v>2.64915337781202</c:v>
                </c:pt>
                <c:pt idx="734" c:formatCode="0.00_ ">
                  <c:v>2.65014274301202</c:v>
                </c:pt>
                <c:pt idx="735" c:formatCode="0.00_ ">
                  <c:v>2.66759452161202</c:v>
                </c:pt>
                <c:pt idx="736" c:formatCode="0.00_ ">
                  <c:v>2.68162466721202</c:v>
                </c:pt>
                <c:pt idx="737" c:formatCode="0.00_ ">
                  <c:v>2.68928738461202</c:v>
                </c:pt>
                <c:pt idx="738" c:formatCode="0.00_ ">
                  <c:v>2.69832913931202</c:v>
                </c:pt>
                <c:pt idx="739" c:formatCode="0.00_ ">
                  <c:v>2.70210806801202</c:v>
                </c:pt>
                <c:pt idx="740" c:formatCode="0.00_ ">
                  <c:v>2.67609823741202</c:v>
                </c:pt>
                <c:pt idx="741" c:formatCode="0.00_ ">
                  <c:v>2.69020118871202</c:v>
                </c:pt>
                <c:pt idx="742" c:formatCode="0.00_ ">
                  <c:v>2.66288995201202</c:v>
                </c:pt>
                <c:pt idx="743" c:formatCode="0.00_ ">
                  <c:v>2.70081799931202</c:v>
                </c:pt>
                <c:pt idx="744" c:formatCode="0.00_ ">
                  <c:v>2.71795514181202</c:v>
                </c:pt>
                <c:pt idx="745" c:formatCode="0.00_ ">
                  <c:v>2.73366721311202</c:v>
                </c:pt>
                <c:pt idx="746" c:formatCode="0.00_ ">
                  <c:v>2.72556510081202</c:v>
                </c:pt>
                <c:pt idx="747" c:formatCode="0.00_ ">
                  <c:v>2.72848996971202</c:v>
                </c:pt>
                <c:pt idx="748" c:formatCode="0.00_ ">
                  <c:v>2.70549531421202</c:v>
                </c:pt>
                <c:pt idx="749" c:formatCode="0.00_ ">
                  <c:v>2.71396849061202</c:v>
                </c:pt>
                <c:pt idx="750" c:formatCode="0.00_ ">
                  <c:v>2.72487122100328</c:v>
                </c:pt>
                <c:pt idx="751" c:formatCode="0.00_ ">
                  <c:v>2.70944220840328</c:v>
                </c:pt>
                <c:pt idx="752" c:formatCode="0.00_ ">
                  <c:v>2.70886623860328</c:v>
                </c:pt>
                <c:pt idx="753" c:formatCode="0.00_ ">
                  <c:v>2.73132525460328</c:v>
                </c:pt>
                <c:pt idx="754" c:formatCode="0.00_ ">
                  <c:v>2.73144693990328</c:v>
                </c:pt>
                <c:pt idx="755" c:formatCode="0.00_ ">
                  <c:v>2.73278256210328</c:v>
                </c:pt>
                <c:pt idx="756" c:formatCode="0.00_ ">
                  <c:v>2.71402905850328</c:v>
                </c:pt>
                <c:pt idx="757" c:formatCode="0.00_ ">
                  <c:v>2.71092642440328</c:v>
                </c:pt>
                <c:pt idx="758" c:formatCode="0.00_ ">
                  <c:v>2.73376956550328</c:v>
                </c:pt>
                <c:pt idx="759" c:formatCode="0.00_ ">
                  <c:v>2.73023179430328</c:v>
                </c:pt>
                <c:pt idx="760" c:formatCode="0.00_ ">
                  <c:v>2.73271911790328</c:v>
                </c:pt>
                <c:pt idx="761" c:formatCode="0.00_ ">
                  <c:v>2.75487761360328</c:v>
                </c:pt>
                <c:pt idx="762" c:formatCode="0.00_ ">
                  <c:v>2.73094580110328</c:v>
                </c:pt>
                <c:pt idx="763" c:formatCode="0.00_ ">
                  <c:v>2.74355349300328</c:v>
                </c:pt>
                <c:pt idx="764" c:formatCode="0.00_ ">
                  <c:v>2.75422546650328</c:v>
                </c:pt>
                <c:pt idx="765" c:formatCode="0.00_ ">
                  <c:v>2.74287521510328</c:v>
                </c:pt>
                <c:pt idx="766" c:formatCode="0.00_ ">
                  <c:v>2.74602081310328</c:v>
                </c:pt>
                <c:pt idx="767" c:formatCode="0.00_ ">
                  <c:v>2.76489522350328</c:v>
                </c:pt>
                <c:pt idx="768" c:formatCode="0.00_ ">
                  <c:v>2.75214246000328</c:v>
                </c:pt>
                <c:pt idx="769" c:formatCode="0.00_ ">
                  <c:v>2.73872417600328</c:v>
                </c:pt>
                <c:pt idx="770" c:formatCode="0.00_ ">
                  <c:v>2.72993843350328</c:v>
                </c:pt>
                <c:pt idx="771" c:formatCode="0.00_ ">
                  <c:v>2.69090269270328</c:v>
                </c:pt>
                <c:pt idx="772" c:formatCode="0.00_ ">
                  <c:v>2.70169105260328</c:v>
                </c:pt>
                <c:pt idx="773" c:formatCode="0.00_ ">
                  <c:v>2.70169105260328</c:v>
                </c:pt>
                <c:pt idx="774" c:formatCode="0.00_ ">
                  <c:v>2.7540106164226</c:v>
                </c:pt>
                <c:pt idx="775" c:formatCode="0.00_ ">
                  <c:v>2.7644442430226</c:v>
                </c:pt>
                <c:pt idx="776" c:formatCode="0.00_ ">
                  <c:v>2.7714488521226</c:v>
                </c:pt>
                <c:pt idx="777" c:formatCode="0.00_ ">
                  <c:v>2.7668611428226</c:v>
                </c:pt>
                <c:pt idx="778" c:formatCode="0.00_ ">
                  <c:v>2.7865067262226</c:v>
                </c:pt>
                <c:pt idx="779" c:formatCode="0.00_ ">
                  <c:v>2.7740524447226</c:v>
                </c:pt>
                <c:pt idx="780" c:formatCode="0.00_ ">
                  <c:v>2.7856025558226</c:v>
                </c:pt>
                <c:pt idx="781" c:formatCode="0.00_ ">
                  <c:v>2.7511047566226</c:v>
                </c:pt>
                <c:pt idx="782" c:formatCode="0.00_ ">
                  <c:v>2.7230036234226</c:v>
                </c:pt>
                <c:pt idx="783" c:formatCode="0.00_ ">
                  <c:v>2.7047617064226</c:v>
                </c:pt>
                <c:pt idx="784" c:formatCode="0.00_ ">
                  <c:v>2.6667119984226</c:v>
                </c:pt>
                <c:pt idx="785" c:formatCode="0.00_ ">
                  <c:v>2.6602781671226</c:v>
                </c:pt>
                <c:pt idx="786" c:formatCode="0.00_ ">
                  <c:v>2.6591352342226</c:v>
                </c:pt>
                <c:pt idx="787" c:formatCode="0.00_ ">
                  <c:v>2.5945163537226</c:v>
                </c:pt>
                <c:pt idx="788" c:formatCode="0.00_ ">
                  <c:v>2.5992577056226</c:v>
                </c:pt>
                <c:pt idx="789" c:formatCode="0.00_ ">
                  <c:v>2.6010546188226</c:v>
                </c:pt>
                <c:pt idx="790" c:formatCode="0.00_ ">
                  <c:v>2.6027608232226</c:v>
                </c:pt>
                <c:pt idx="791" c:formatCode="0.00_ ">
                  <c:v>2.6103060226226</c:v>
                </c:pt>
                <c:pt idx="792" c:formatCode="0.00_ ">
                  <c:v>2.59895570096582</c:v>
                </c:pt>
                <c:pt idx="793" c:formatCode="0.00_ ">
                  <c:v>2.58789348176582</c:v>
                </c:pt>
                <c:pt idx="794" c:formatCode="0.00_ ">
                  <c:v>2.57638489606582</c:v>
                </c:pt>
                <c:pt idx="795" c:formatCode="0.00_ ">
                  <c:v>2.54413442596582</c:v>
                </c:pt>
                <c:pt idx="796" c:formatCode="0.00_ ">
                  <c:v>2.50738314606582</c:v>
                </c:pt>
                <c:pt idx="797" c:formatCode="0.00_ ">
                  <c:v>2.52290306956582</c:v>
                </c:pt>
                <c:pt idx="798" c:formatCode="0.00_ ">
                  <c:v>2.47879765946582</c:v>
                </c:pt>
                <c:pt idx="799" c:formatCode="0.00_ ">
                  <c:v>2.47469020686582</c:v>
                </c:pt>
                <c:pt idx="800" c:formatCode="0.00_ ">
                  <c:v>2.47351407226582</c:v>
                </c:pt>
                <c:pt idx="801" c:formatCode="0.00_ ">
                  <c:v>2.48838871006582</c:v>
                </c:pt>
                <c:pt idx="802" c:formatCode="0.00_ ">
                  <c:v>2.52593572186582</c:v>
                </c:pt>
                <c:pt idx="803" c:formatCode="0.00_ ">
                  <c:v>2.52472117096582</c:v>
                </c:pt>
                <c:pt idx="804" c:formatCode="0.00_ ">
                  <c:v>2.50800207436582</c:v>
                </c:pt>
                <c:pt idx="805" c:formatCode="0.00_ ">
                  <c:v>2.50754254276582</c:v>
                </c:pt>
                <c:pt idx="806" c:formatCode="0.00_ ">
                  <c:v>2.47617134046582</c:v>
                </c:pt>
                <c:pt idx="807" c:formatCode="0.00_ ">
                  <c:v>2.43260105516582</c:v>
                </c:pt>
                <c:pt idx="808" c:formatCode="0.00_ ">
                  <c:v>2.44161362086582</c:v>
                </c:pt>
                <c:pt idx="809" c:formatCode="0.00_ ">
                  <c:v>2.47901460786582</c:v>
                </c:pt>
                <c:pt idx="810" c:formatCode="0.00_ ">
                  <c:v>2.47901246946582</c:v>
                </c:pt>
                <c:pt idx="811" c:formatCode="0.00_ ">
                  <c:v>2.47901246946582</c:v>
                </c:pt>
                <c:pt idx="812" c:formatCode="0.00_ ">
                  <c:v>2.47967409826582</c:v>
                </c:pt>
                <c:pt idx="813" c:formatCode="0.00_ ">
                  <c:v>2.44541195713444</c:v>
                </c:pt>
                <c:pt idx="814" c:formatCode="0.00_ ">
                  <c:v>2.46974670123444</c:v>
                </c:pt>
                <c:pt idx="815" c:formatCode="0.00_ ">
                  <c:v>2.48307409763444</c:v>
                </c:pt>
                <c:pt idx="816" c:formatCode="0.00_ ">
                  <c:v>2.49462412323444</c:v>
                </c:pt>
                <c:pt idx="817" c:formatCode="0.00_ ">
                  <c:v>2.53503859373444</c:v>
                </c:pt>
                <c:pt idx="818" c:formatCode="0.00_ ">
                  <c:v>2.54303304423444</c:v>
                </c:pt>
                <c:pt idx="819" c:formatCode="0.00_ ">
                  <c:v>2.55306913013444</c:v>
                </c:pt>
                <c:pt idx="820" c:formatCode="0.00_ ">
                  <c:v>2.52633006603444</c:v>
                </c:pt>
                <c:pt idx="821" c:formatCode="0.00_ ">
                  <c:v>2.55251454553444</c:v>
                </c:pt>
                <c:pt idx="822" c:formatCode="0.00_ ">
                  <c:v>2.54066909423444</c:v>
                </c:pt>
                <c:pt idx="823" c:formatCode="0.00_ ">
                  <c:v>2.56004615513444</c:v>
                </c:pt>
                <c:pt idx="824" c:formatCode="0.00_ ">
                  <c:v>2.55084044863444</c:v>
                </c:pt>
                <c:pt idx="825" c:formatCode="0.00_ ">
                  <c:v>2.57145105843444</c:v>
                </c:pt>
                <c:pt idx="826" c:formatCode="0.00_ ">
                  <c:v>2.57178245283444</c:v>
                </c:pt>
                <c:pt idx="827" c:formatCode="0.00_ ">
                  <c:v>2.57842781193444</c:v>
                </c:pt>
                <c:pt idx="828" c:formatCode="0.00_ ">
                  <c:v>2.55702370573445</c:v>
                </c:pt>
                <c:pt idx="829" c:formatCode="0.00_ ">
                  <c:v>2.56702946123444</c:v>
                </c:pt>
                <c:pt idx="830" c:formatCode="0.00_ ">
                  <c:v>2.61477748883444</c:v>
                </c:pt>
                <c:pt idx="831" c:formatCode="0.00_ ">
                  <c:v>2.61606709923444</c:v>
                </c:pt>
                <c:pt idx="832" c:formatCode="0.00_ ">
                  <c:v>2.60236430223444</c:v>
                </c:pt>
                <c:pt idx="833" c:formatCode="0.00_ ">
                  <c:v>2.61872724033444</c:v>
                </c:pt>
                <c:pt idx="834" c:formatCode="0.00_ ">
                  <c:v>2.61915415493444</c:v>
                </c:pt>
                <c:pt idx="835" c:formatCode="0.00_ ">
                  <c:v>2.63293900238553</c:v>
                </c:pt>
                <c:pt idx="836" c:formatCode="0.00_ ">
                  <c:v>2.62659943918552</c:v>
                </c:pt>
                <c:pt idx="837" c:formatCode="0.00_ ">
                  <c:v>2.64303711928552</c:v>
                </c:pt>
                <c:pt idx="838" c:formatCode="0.00_ ">
                  <c:v>2.64760397398552</c:v>
                </c:pt>
                <c:pt idx="839" c:formatCode="0.00_ ">
                  <c:v>2.66338585288552</c:v>
                </c:pt>
                <c:pt idx="840" c:formatCode="0.00_ ">
                  <c:v>2.66704467418552</c:v>
                </c:pt>
                <c:pt idx="841" c:formatCode="0.00_ ">
                  <c:v>2.63909990448552</c:v>
                </c:pt>
                <c:pt idx="842" c:formatCode="0.00_ ">
                  <c:v>2.63392423298552</c:v>
                </c:pt>
                <c:pt idx="843" c:formatCode="0.00_ ">
                  <c:v>2.64866575518552</c:v>
                </c:pt>
                <c:pt idx="844" c:formatCode="0.00_ ">
                  <c:v>2.64711073428552</c:v>
                </c:pt>
                <c:pt idx="845" c:formatCode="0.00_ ">
                  <c:v>2.56073857688552</c:v>
                </c:pt>
                <c:pt idx="846" c:formatCode="0.00_ ">
                  <c:v>2.58975619438552</c:v>
                </c:pt>
                <c:pt idx="847" c:formatCode="0.00_ ">
                  <c:v>2.64385868518552</c:v>
                </c:pt>
                <c:pt idx="848" c:formatCode="0.00_ ">
                  <c:v>2.66053738698552</c:v>
                </c:pt>
                <c:pt idx="849" c:formatCode="0.00_ ">
                  <c:v>2.66277840048552</c:v>
                </c:pt>
                <c:pt idx="850" c:formatCode="0.00_ ">
                  <c:v>2.67513396788552</c:v>
                </c:pt>
                <c:pt idx="851" c:formatCode="0.00_ ">
                  <c:v>2.66725088008552</c:v>
                </c:pt>
                <c:pt idx="852" c:formatCode="0.00_ ">
                  <c:v>2.66688859998552</c:v>
                </c:pt>
                <c:pt idx="853" c:formatCode="0.00_ ">
                  <c:v>2.67505081098552</c:v>
                </c:pt>
                <c:pt idx="854" c:formatCode="0.00_ ">
                  <c:v>2.67818946428552</c:v>
                </c:pt>
                <c:pt idx="855" c:formatCode="0.00_ ">
                  <c:v>2.71540564068552</c:v>
                </c:pt>
                <c:pt idx="856" c:formatCode="0.00_ ">
                  <c:v>2.71825874323776</c:v>
                </c:pt>
                <c:pt idx="857" c:formatCode="0.00_ ">
                  <c:v>2.70402074103776</c:v>
                </c:pt>
                <c:pt idx="858" c:formatCode="0.00_ ">
                  <c:v>2.71151396043776</c:v>
                </c:pt>
                <c:pt idx="859" c:formatCode="0.00_ ">
                  <c:v>2.70769094823776</c:v>
                </c:pt>
                <c:pt idx="860" c:formatCode="0.00_ ">
                  <c:v>2.73308083503776</c:v>
                </c:pt>
                <c:pt idx="861" c:formatCode="0.00_ ">
                  <c:v>2.74179211733777</c:v>
                </c:pt>
                <c:pt idx="862" c:formatCode="0.00_ ">
                  <c:v>2.75811662063776</c:v>
                </c:pt>
                <c:pt idx="863" c:formatCode="0.00_ ">
                  <c:v>2.73737481713776</c:v>
                </c:pt>
                <c:pt idx="864" c:formatCode="0.00_ ">
                  <c:v>2.66995983063776</c:v>
                </c:pt>
                <c:pt idx="865" c:formatCode="0.00_ ">
                  <c:v>2.70432424983776</c:v>
                </c:pt>
                <c:pt idx="866" c:formatCode="0.00_ ">
                  <c:v>2.70433821153776</c:v>
                </c:pt>
                <c:pt idx="867" c:formatCode="0.00_ ">
                  <c:v>2.70779434653776</c:v>
                </c:pt>
                <c:pt idx="868" c:formatCode="0.00_ ">
                  <c:v>2.73958694143776</c:v>
                </c:pt>
                <c:pt idx="869" c:formatCode="0.00_ ">
                  <c:v>2.73053074833776</c:v>
                </c:pt>
                <c:pt idx="870" c:formatCode="0.00_ ">
                  <c:v>2.76298655353776</c:v>
                </c:pt>
                <c:pt idx="871" c:formatCode="0.00_ ">
                  <c:v>2.75674205023776</c:v>
                </c:pt>
                <c:pt idx="872" c:formatCode="0.00_ ">
                  <c:v>2.73028947553776</c:v>
                </c:pt>
                <c:pt idx="873" c:formatCode="0.00_ ">
                  <c:v>2.71003967763776</c:v>
                </c:pt>
                <c:pt idx="874" c:formatCode="0.00_ ">
                  <c:v>2.75076566813776</c:v>
                </c:pt>
                <c:pt idx="875" c:formatCode="0.00_ ">
                  <c:v>2.77913660333776</c:v>
                </c:pt>
                <c:pt idx="876" c:formatCode="0.00_ ">
                  <c:v>2.77429613593776</c:v>
                </c:pt>
                <c:pt idx="877" c:formatCode="0.00_ ">
                  <c:v>2.79076073953776</c:v>
                </c:pt>
                <c:pt idx="878" c:formatCode="0.00_ ">
                  <c:v>2.78844976753776</c:v>
                </c:pt>
                <c:pt idx="879" c:formatCode="0.00_ ">
                  <c:v>2.81142760906506</c:v>
                </c:pt>
                <c:pt idx="880" c:formatCode="0.00_ ">
                  <c:v>2.82501545476506</c:v>
                </c:pt>
                <c:pt idx="881" c:formatCode="0.00_ ">
                  <c:v>2.82170882456506</c:v>
                </c:pt>
                <c:pt idx="882" c:formatCode="0.00_ ">
                  <c:v>2.82965698036506</c:v>
                </c:pt>
                <c:pt idx="883" c:formatCode="0.00_ ">
                  <c:v>2.80767970606506</c:v>
                </c:pt>
                <c:pt idx="884" c:formatCode="0.00_ ">
                  <c:v>2.81070135736506</c:v>
                </c:pt>
                <c:pt idx="885" c:formatCode="0.00_ ">
                  <c:v>2.82175477986506</c:v>
                </c:pt>
                <c:pt idx="886" c:formatCode="0.00_ ">
                  <c:v>2.81492861806506</c:v>
                </c:pt>
                <c:pt idx="887" c:formatCode="0.00_ ">
                  <c:v>2.81948784216506</c:v>
                </c:pt>
                <c:pt idx="888" c:formatCode="0.00_ ">
                  <c:v>2.81823183876506</c:v>
                </c:pt>
                <c:pt idx="889" c:formatCode="0.00_ ">
                  <c:v>2.80610043466506</c:v>
                </c:pt>
                <c:pt idx="890" c:formatCode="0.00_ ">
                  <c:v>2.82715798066506</c:v>
                </c:pt>
                <c:pt idx="891" c:formatCode="0.00_ ">
                  <c:v>2.81958814236506</c:v>
                </c:pt>
                <c:pt idx="892" c:formatCode="0.00_ ">
                  <c:v>2.83739947166506</c:v>
                </c:pt>
                <c:pt idx="893" c:formatCode="0.00_ ">
                  <c:v>2.81982189336506</c:v>
                </c:pt>
                <c:pt idx="894" c:formatCode="0.00_ ">
                  <c:v>2.81074971436506</c:v>
                </c:pt>
                <c:pt idx="895" c:formatCode="0.00_ ">
                  <c:v>2.78012658596506</c:v>
                </c:pt>
                <c:pt idx="896" c:formatCode="0.00_ ">
                  <c:v>2.79386377266506</c:v>
                </c:pt>
                <c:pt idx="897" c:formatCode="0.00_ ">
                  <c:v>2.80732197216506</c:v>
                </c:pt>
                <c:pt idx="898" c:formatCode="0.00_ ">
                  <c:v>2.80433847846506</c:v>
                </c:pt>
                <c:pt idx="899" c:formatCode="0.00_ ">
                  <c:v>2.81630245106506</c:v>
                </c:pt>
                <c:pt idx="900" c:formatCode="0.00_ ">
                  <c:v>2.81630245106506</c:v>
                </c:pt>
                <c:pt idx="901" c:formatCode="0.00_ ">
                  <c:v>2.85822231547441</c:v>
                </c:pt>
                <c:pt idx="902" c:formatCode="0.00_ ">
                  <c:v>2.8681655847744</c:v>
                </c:pt>
                <c:pt idx="903" c:formatCode="0.00_ ">
                  <c:v>2.8611206319744</c:v>
                </c:pt>
                <c:pt idx="904" c:formatCode="0.00_ ">
                  <c:v>2.8665316642744</c:v>
                </c:pt>
                <c:pt idx="905" c:formatCode="0.00_ ">
                  <c:v>2.8833104131744</c:v>
                </c:pt>
                <c:pt idx="906" c:formatCode="0.00_ ">
                  <c:v>2.8585720126744</c:v>
                </c:pt>
                <c:pt idx="907" c:formatCode="0.00_ ">
                  <c:v>2.8592455716744</c:v>
                </c:pt>
                <c:pt idx="908" c:formatCode="0.00_ ">
                  <c:v>2.8556141599744</c:v>
                </c:pt>
                <c:pt idx="909" c:formatCode="0.00_ ">
                  <c:v>2.8233062832744</c:v>
                </c:pt>
                <c:pt idx="910" c:formatCode="0.00_ ">
                  <c:v>2.8417714727744</c:v>
                </c:pt>
                <c:pt idx="911" c:formatCode="0.00_ ">
                  <c:v>2.8585559915744</c:v>
                </c:pt>
                <c:pt idx="912" c:formatCode="0.00_ ">
                  <c:v>2.8620852806744</c:v>
                </c:pt>
                <c:pt idx="913" c:formatCode="0.00_ ">
                  <c:v>2.8882601623744</c:v>
                </c:pt>
                <c:pt idx="914" c:formatCode="0.00_ ">
                  <c:v>2.8983259288744</c:v>
                </c:pt>
                <c:pt idx="915" c:formatCode="0.00_ ">
                  <c:v>2.8900255989744</c:v>
                </c:pt>
                <c:pt idx="916" c:formatCode="0.00_ ">
                  <c:v>2.8621784365744</c:v>
                </c:pt>
                <c:pt idx="917" c:formatCode="0.00_ ">
                  <c:v>2.8763087385744</c:v>
                </c:pt>
                <c:pt idx="918" c:formatCode="0.00_ ">
                  <c:v>2.8765463783218</c:v>
                </c:pt>
                <c:pt idx="919" c:formatCode="0.00_ ">
                  <c:v>2.8447733937218</c:v>
                </c:pt>
                <c:pt idx="920" c:formatCode="0.00_ ">
                  <c:v>2.8273221417218</c:v>
                </c:pt>
                <c:pt idx="921" c:formatCode="0.00_ ">
                  <c:v>2.8699270219218</c:v>
                </c:pt>
                <c:pt idx="922" c:formatCode="0.00_ ">
                  <c:v>2.8897551147218</c:v>
                </c:pt>
                <c:pt idx="923" c:formatCode="0.00_ ">
                  <c:v>2.8906143412218</c:v>
                </c:pt>
                <c:pt idx="924" c:formatCode="0.00_ ">
                  <c:v>2.9122000733218</c:v>
                </c:pt>
                <c:pt idx="925" c:formatCode="0.00_ ">
                  <c:v>2.9192514970218</c:v>
                </c:pt>
                <c:pt idx="926" c:formatCode="0.00_ ">
                  <c:v>2.9269925457218</c:v>
                </c:pt>
                <c:pt idx="927" c:formatCode="0.00_ ">
                  <c:v>2.9019703752218</c:v>
                </c:pt>
                <c:pt idx="928" c:formatCode="0.00_ ">
                  <c:v>2.8881854013218</c:v>
                </c:pt>
                <c:pt idx="929" c:formatCode="0.00_ ">
                  <c:v>2.8953232430218</c:v>
                </c:pt>
                <c:pt idx="930" c:formatCode="0.00_ ">
                  <c:v>2.83390793172181</c:v>
                </c:pt>
                <c:pt idx="931" c:formatCode="0.00_ ">
                  <c:v>2.8526164664218</c:v>
                </c:pt>
                <c:pt idx="932" c:formatCode="0.00_ ">
                  <c:v>2.8733709146218</c:v>
                </c:pt>
                <c:pt idx="933" c:formatCode="0.00_ ">
                  <c:v>2.8734898588218</c:v>
                </c:pt>
                <c:pt idx="934" c:formatCode="0.00_ ">
                  <c:v>2.8061389683218</c:v>
                </c:pt>
                <c:pt idx="935" c:formatCode="0.00_ ">
                  <c:v>2.8014858751218</c:v>
                </c:pt>
                <c:pt idx="936" c:formatCode="0.00_ ">
                  <c:v>2.7555455415218</c:v>
                </c:pt>
                <c:pt idx="937" c:formatCode="0.00_ ">
                  <c:v>2.7894417111218</c:v>
                </c:pt>
                <c:pt idx="938" c:formatCode="0.00_ ">
                  <c:v>2.8039617763218</c:v>
                </c:pt>
                <c:pt idx="939" c:formatCode="0.00_ ">
                  <c:v>2.7805776752218</c:v>
                </c:pt>
                <c:pt idx="940" c:formatCode="0.00_ ">
                  <c:v>2.7966528472583</c:v>
                </c:pt>
                <c:pt idx="941" c:formatCode="0.00_ ">
                  <c:v>2.7913596976583</c:v>
                </c:pt>
                <c:pt idx="942" c:formatCode="0.00_ ">
                  <c:v>2.7534390950583</c:v>
                </c:pt>
                <c:pt idx="943" c:formatCode="0.00_ ">
                  <c:v>2.7675282756583</c:v>
                </c:pt>
                <c:pt idx="944" c:formatCode="0.00_ ">
                  <c:v>2.7542536064583</c:v>
                </c:pt>
                <c:pt idx="945" c:formatCode="0.00_ ">
                  <c:v>2.7698735126583</c:v>
                </c:pt>
                <c:pt idx="946" c:formatCode="0.00_ ">
                  <c:v>2.8028534069583</c:v>
                </c:pt>
                <c:pt idx="947" c:formatCode="0.00_ ">
                  <c:v>2.7719546840583</c:v>
                </c:pt>
                <c:pt idx="948" c:formatCode="0.00_ ">
                  <c:v>2.7892467405583</c:v>
                </c:pt>
                <c:pt idx="949" c:formatCode="0.00_ ">
                  <c:v>2.78772868335831</c:v>
                </c:pt>
                <c:pt idx="950" c:formatCode="0.00_ ">
                  <c:v>2.7641208372583</c:v>
                </c:pt>
                <c:pt idx="951" c:formatCode="0.00_ ">
                  <c:v>2.7532443050583</c:v>
                </c:pt>
                <c:pt idx="952" c:formatCode="0.00_ ">
                  <c:v>2.7798666138583</c:v>
                </c:pt>
                <c:pt idx="953" c:formatCode="0.00_ ">
                  <c:v>2.7632095035583</c:v>
                </c:pt>
                <c:pt idx="954" c:formatCode="0.00_ ">
                  <c:v>2.77961358615831</c:v>
                </c:pt>
                <c:pt idx="955" c:formatCode="0.00_ ">
                  <c:v>2.7819821183583</c:v>
                </c:pt>
                <c:pt idx="956" c:formatCode="0.00_ ">
                  <c:v>2.7653965642583</c:v>
                </c:pt>
                <c:pt idx="957" c:formatCode="0.00_ ">
                  <c:v>2.7857656841583</c:v>
                </c:pt>
                <c:pt idx="958" c:formatCode="0.00_ ">
                  <c:v>2.7666286604583</c:v>
                </c:pt>
                <c:pt idx="959" c:formatCode="0.00_ ">
                  <c:v>2.7872081100583</c:v>
                </c:pt>
                <c:pt idx="960" c:formatCode="0.00_ ">
                  <c:v>2.8059589588583</c:v>
                </c:pt>
                <c:pt idx="961" c:formatCode="0.00_ ">
                  <c:v>2.8059589588583</c:v>
                </c:pt>
                <c:pt idx="962" c:formatCode="0.00_ ">
                  <c:v>2.8059589588583</c:v>
                </c:pt>
                <c:pt idx="963" c:formatCode="0.00_ ">
                  <c:v>2.84129426558964</c:v>
                </c:pt>
                <c:pt idx="964" c:formatCode="0.00_ ">
                  <c:v>2.86816156428964</c:v>
                </c:pt>
                <c:pt idx="965" c:formatCode="0.00_ ">
                  <c:v>2.88449178658964</c:v>
                </c:pt>
                <c:pt idx="966" c:formatCode="0.00_ ">
                  <c:v>2.89422080248964</c:v>
                </c:pt>
                <c:pt idx="967" c:formatCode="0.00_ ">
                  <c:v>2.92028505058964</c:v>
                </c:pt>
                <c:pt idx="968" c:formatCode="0.00_ ">
                  <c:v>2.92715178868964</c:v>
                </c:pt>
                <c:pt idx="969" c:formatCode="0.00_ ">
                  <c:v>2.91659511608964</c:v>
                </c:pt>
                <c:pt idx="970" c:formatCode="0.00_ ">
                  <c:v>2.91758397298964</c:v>
                </c:pt>
                <c:pt idx="971" c:formatCode="0.00_ ">
                  <c:v>2.90474708198964</c:v>
                </c:pt>
                <c:pt idx="972" c:formatCode="0.00_ ">
                  <c:v>2.86637961758964</c:v>
                </c:pt>
                <c:pt idx="973" c:formatCode="0.00_ ">
                  <c:v>2.88841934288965</c:v>
                </c:pt>
                <c:pt idx="974" c:formatCode="0.00_ ">
                  <c:v>2.87013485228964</c:v>
                </c:pt>
                <c:pt idx="975" c:formatCode="0.00_ ">
                  <c:v>2.88047556358964</c:v>
                </c:pt>
                <c:pt idx="976" c:formatCode="0.00_ ">
                  <c:v>2.88140426088964</c:v>
                </c:pt>
                <c:pt idx="977" c:formatCode="0.00_ ">
                  <c:v>2.90461153318964</c:v>
                </c:pt>
                <c:pt idx="978" c:formatCode="0.00_ ">
                  <c:v>2.90852659898964</c:v>
                </c:pt>
                <c:pt idx="979" c:formatCode="0.00_ ">
                  <c:v>2.92586615798964</c:v>
                </c:pt>
                <c:pt idx="980" c:formatCode="0.00_ ">
                  <c:v>2.92636568678964</c:v>
                </c:pt>
                <c:pt idx="981" c:formatCode="0.00_ ">
                  <c:v>2.93626520168964</c:v>
                </c:pt>
                <c:pt idx="982" c:formatCode="0.00_ ">
                  <c:v>2.90931011208964</c:v>
                </c:pt>
                <c:pt idx="983" c:formatCode="0.00_ ">
                  <c:v>2.89475972458964</c:v>
                </c:pt>
                <c:pt idx="984" c:formatCode="0.00_ ">
                  <c:v>2.86249181478964</c:v>
                </c:pt>
                <c:pt idx="985" c:formatCode="0.00_ ">
                  <c:v>2.7847554772655</c:v>
                </c:pt>
                <c:pt idx="986" c:formatCode="0.00_ ">
                  <c:v>2.8012762011655</c:v>
                </c:pt>
                <c:pt idx="987" c:formatCode="0.00_ ">
                  <c:v>2.8136290352655</c:v>
                </c:pt>
                <c:pt idx="988" c:formatCode="0.00_ ">
                  <c:v>2.6909163346655</c:v>
                </c:pt>
                <c:pt idx="989" c:formatCode="0.00_ ">
                  <c:v>2.6740334884655</c:v>
                </c:pt>
                <c:pt idx="990" c:formatCode="0.00_ ">
                  <c:v>2.6655235877655</c:v>
                </c:pt>
                <c:pt idx="991" c:formatCode="0.00_ ">
                  <c:v>2.5489499668655</c:v>
                </c:pt>
                <c:pt idx="992" c:formatCode="0.00_ ">
                  <c:v>2.5489499668655</c:v>
                </c:pt>
                <c:pt idx="993" c:formatCode="0.00_ ">
                  <c:v>2.5914478220655</c:v>
                </c:pt>
                <c:pt idx="994" c:formatCode="0.00_ ">
                  <c:v>2.6067633149655</c:v>
                </c:pt>
                <c:pt idx="995" c:formatCode="0.00_ ">
                  <c:v>2.6166401616655</c:v>
                </c:pt>
                <c:pt idx="996" c:formatCode="0.00_ ">
                  <c:v>2.6712927602655</c:v>
                </c:pt>
                <c:pt idx="997" c:formatCode="0.00_ ">
                  <c:v>2.6783508832655</c:v>
                </c:pt>
                <c:pt idx="998" c:formatCode="0.00_ ">
                  <c:v>2.6783508832655</c:v>
                </c:pt>
                <c:pt idx="999" c:formatCode="0.00_ ">
                  <c:v>2.7226497593655</c:v>
                </c:pt>
                <c:pt idx="1000" c:formatCode="0.00_ ">
                  <c:v>2.6982662281655</c:v>
                </c:pt>
                <c:pt idx="1001" c:formatCode="0.00_ ">
                  <c:v>2.6849373102655</c:v>
                </c:pt>
                <c:pt idx="1002" c:formatCode="0.00_ ">
                  <c:v>2.70789141751244</c:v>
                </c:pt>
                <c:pt idx="1003" c:formatCode="0.00_ ">
                  <c:v>2.68897548541244</c:v>
                </c:pt>
                <c:pt idx="1004" c:formatCode="0.00_ ">
                  <c:v>2.69495254051244</c:v>
                </c:pt>
                <c:pt idx="1005" c:formatCode="0.00_ ">
                  <c:v>2.73530204771244</c:v>
                </c:pt>
                <c:pt idx="1006" c:formatCode="0.00_ ">
                  <c:v>2.70720210681244</c:v>
                </c:pt>
                <c:pt idx="1007" c:formatCode="0.00_ ">
                  <c:v>2.73440648331244</c:v>
                </c:pt>
                <c:pt idx="1008" c:formatCode="0.00_ ">
                  <c:v>2.75662179801244</c:v>
                </c:pt>
                <c:pt idx="1009" c:formatCode="0.00_ ">
                  <c:v>2.79174800371244</c:v>
                </c:pt>
                <c:pt idx="1010" c:formatCode="0.00_ ">
                  <c:v>2.77372540831244</c:v>
                </c:pt>
                <c:pt idx="1011" c:formatCode="0.00_ ">
                  <c:v>2.75643592751244</c:v>
                </c:pt>
                <c:pt idx="1012" c:formatCode="0.00_ ">
                  <c:v>2.74863832641244</c:v>
                </c:pt>
                <c:pt idx="1013" c:formatCode="0.00_ ">
                  <c:v>2.73515316921244</c:v>
                </c:pt>
                <c:pt idx="1014" c:formatCode="0.00_ ">
                  <c:v>2.73461202681244</c:v>
                </c:pt>
                <c:pt idx="1015" c:formatCode="0.00_ ">
                  <c:v>2.74482581661244</c:v>
                </c:pt>
                <c:pt idx="1016" c:formatCode="0.00_ ">
                  <c:v>2.73036592421244</c:v>
                </c:pt>
                <c:pt idx="1017" c:formatCode="0.00_ ">
                  <c:v>2.72356794081244</c:v>
                </c:pt>
                <c:pt idx="1018" c:formatCode="0.00_ ">
                  <c:v>2.62572169351244</c:v>
                </c:pt>
                <c:pt idx="1019" c:formatCode="0.00_ ">
                  <c:v>2.63124482961244</c:v>
                </c:pt>
                <c:pt idx="1020" c:formatCode="0.00_ ">
                  <c:v>2.67665365981244</c:v>
                </c:pt>
                <c:pt idx="1021" c:formatCode="0.00_ ">
                  <c:v>2.64162866311244</c:v>
                </c:pt>
                <c:pt idx="1022" c:formatCode="0.00_ ">
                  <c:v>2.67265478111244</c:v>
                </c:pt>
                <c:pt idx="1023" c:formatCode="0.00_ ">
                  <c:v>2.69236699751244</c:v>
                </c:pt>
                <c:pt idx="1024" c:formatCode="0.00_ ">
                  <c:v>2.70052394045716</c:v>
                </c:pt>
                <c:pt idx="1025" c:formatCode="0.00_ ">
                  <c:v>2.67407546235716</c:v>
                </c:pt>
                <c:pt idx="1026" c:formatCode="0.00_ ">
                  <c:v>2.66053078345716</c:v>
                </c:pt>
                <c:pt idx="1027" c:formatCode="0.00_ ">
                  <c:v>2.66053078345716</c:v>
                </c:pt>
                <c:pt idx="1028" c:formatCode="0.00_ ">
                  <c:v>2.66043850495716</c:v>
                </c:pt>
                <c:pt idx="1029" c:formatCode="0.00_ ">
                  <c:v>2.68951578985716</c:v>
                </c:pt>
                <c:pt idx="1030" c:formatCode="0.00_ ">
                  <c:v>2.70339699645716</c:v>
                </c:pt>
                <c:pt idx="1031" c:formatCode="0.00_ ">
                  <c:v>2.68482588135716</c:v>
                </c:pt>
                <c:pt idx="1032" c:formatCode="0.00_ ">
                  <c:v>2.67858399255716</c:v>
                </c:pt>
                <c:pt idx="1033" c:formatCode="0.00_ ">
                  <c:v>2.66105705535716</c:v>
                </c:pt>
                <c:pt idx="1034" c:formatCode="0.00_ ">
                  <c:v>2.61252861755716</c:v>
                </c:pt>
                <c:pt idx="1035" c:formatCode="0.00_ ">
                  <c:v>2.63784125135716</c:v>
                </c:pt>
                <c:pt idx="1036" c:formatCode="0.00_ ">
                  <c:v>2.65610583215716</c:v>
                </c:pt>
                <c:pt idx="1037" c:formatCode="0.00_ ">
                  <c:v>2.60451330305716</c:v>
                </c:pt>
                <c:pt idx="1038" c:formatCode="0.00_ ">
                  <c:v>2.59146698585716</c:v>
                </c:pt>
                <c:pt idx="1039" c:formatCode="0.00_ ">
                  <c:v>2.64140419835716</c:v>
                </c:pt>
                <c:pt idx="1040" c:formatCode="0.00_ ">
                  <c:v>2.63586755315716</c:v>
                </c:pt>
                <c:pt idx="1041" c:formatCode="0.00_ ">
                  <c:v>2.60004494245716</c:v>
                </c:pt>
                <c:pt idx="1042" c:formatCode="0.00_ ">
                  <c:v>2.60350005855716</c:v>
                </c:pt>
                <c:pt idx="1043" c:formatCode="0.00_ ">
                  <c:v>2.60350005855716</c:v>
                </c:pt>
                <c:pt idx="1044" c:formatCode="0.00_ ">
                  <c:v>2.59966884851464</c:v>
                </c:pt>
                <c:pt idx="1045" c:formatCode="0.00_ ">
                  <c:v>2.63055825991464</c:v>
                </c:pt>
                <c:pt idx="1046" c:formatCode="0.00_ ">
                  <c:v>2.62679682631464</c:v>
                </c:pt>
                <c:pt idx="1047" c:formatCode="0.00_ ">
                  <c:v>2.66669871531464</c:v>
                </c:pt>
                <c:pt idx="1048" c:formatCode="0.00_ ">
                  <c:v>2.68282953851464</c:v>
                </c:pt>
                <c:pt idx="1049" c:formatCode="0.00_ ">
                  <c:v>2.68027795351464</c:v>
                </c:pt>
                <c:pt idx="1050" c:formatCode="0.00_ ">
                  <c:v>2.68729644611464</c:v>
                </c:pt>
                <c:pt idx="1051" c:formatCode="0.00_ ">
                  <c:v>2.66357057281464</c:v>
                </c:pt>
                <c:pt idx="1052" c:formatCode="0.00_ ">
                  <c:v>2.65387549501464</c:v>
                </c:pt>
                <c:pt idx="1053" c:formatCode="0.00_ ">
                  <c:v>2.67654123541464</c:v>
                </c:pt>
                <c:pt idx="1054" c:formatCode="0.00_ ">
                  <c:v>2.67046105321464</c:v>
                </c:pt>
                <c:pt idx="1055" c:formatCode="0.00_ ">
                  <c:v>2.65639111991464</c:v>
                </c:pt>
                <c:pt idx="1056" c:formatCode="0.00_ ">
                  <c:v>2.67947909101464</c:v>
                </c:pt>
                <c:pt idx="1057" c:formatCode="0.00_ ">
                  <c:v>2.70451982031464</c:v>
                </c:pt>
                <c:pt idx="1058" c:formatCode="0.00_ ">
                  <c:v>2.70997384561464</c:v>
                </c:pt>
                <c:pt idx="1059" c:formatCode="0.00_ ">
                  <c:v>2.68128176181464</c:v>
                </c:pt>
                <c:pt idx="1060" c:formatCode="0.00_ ">
                  <c:v>2.67004504241464</c:v>
                </c:pt>
                <c:pt idx="1061" c:formatCode="0.00_ ">
                  <c:v>2.65194800941464</c:v>
                </c:pt>
                <c:pt idx="1062" c:formatCode="0.00_ ">
                  <c:v>2.64235058961464</c:v>
                </c:pt>
                <c:pt idx="1063" c:formatCode="0.00_ ">
                  <c:v>2.63134176631464</c:v>
                </c:pt>
                <c:pt idx="1064" c:formatCode="0.00_ ">
                  <c:v>2.54796096631464</c:v>
                </c:pt>
                <c:pt idx="1065" c:formatCode="0.00_ ">
                  <c:v>2.60045766061464</c:v>
                </c:pt>
                <c:pt idx="1066" c:formatCode="0.00_ ">
                  <c:v>2.57597670303146</c:v>
                </c:pt>
                <c:pt idx="1067" c:formatCode="0.00_ ">
                  <c:v>2.57592995923146</c:v>
                </c:pt>
                <c:pt idx="1068" c:formatCode="0.00_ ">
                  <c:v>2.60640519653146</c:v>
                </c:pt>
                <c:pt idx="1069" c:formatCode="0.00_ ">
                  <c:v>2.60925365013146</c:v>
                </c:pt>
                <c:pt idx="1070" c:formatCode="0.00_ ">
                  <c:v>2.60444183883146</c:v>
                </c:pt>
                <c:pt idx="1071" c:formatCode="0.00_ ">
                  <c:v>2.56475583093146</c:v>
                </c:pt>
                <c:pt idx="1072" c:formatCode="0.00_ ">
                  <c:v>2.55123629253146</c:v>
                </c:pt>
                <c:pt idx="1073" c:formatCode="0.00_ ">
                  <c:v>2.57973246093146</c:v>
                </c:pt>
                <c:pt idx="1074" c:formatCode="0.00_ ">
                  <c:v>2.55352499233146</c:v>
                </c:pt>
                <c:pt idx="1075" c:formatCode="0.00_ ">
                  <c:v>2.54718185613146</c:v>
                </c:pt>
                <c:pt idx="1076" c:formatCode="0.00_ ">
                  <c:v>2.51870764383146</c:v>
                </c:pt>
                <c:pt idx="1077" c:formatCode="0.00_ ">
                  <c:v>2.37801254863146</c:v>
                </c:pt>
                <c:pt idx="1078" c:formatCode="0.00_ ">
                  <c:v>2.39881191083146</c:v>
                </c:pt>
                <c:pt idx="1079" c:formatCode="0.00_ ">
                  <c:v>2.35930719073146</c:v>
                </c:pt>
                <c:pt idx="1080" c:formatCode="0.00_ ">
                  <c:v>2.38478838333146</c:v>
                </c:pt>
                <c:pt idx="1081" c:formatCode="0.00_ ">
                  <c:v>2.36007853283146</c:v>
                </c:pt>
                <c:pt idx="1082" c:formatCode="0.00_ ">
                  <c:v>2.36163909373146</c:v>
                </c:pt>
                <c:pt idx="1083" c:formatCode="0.00_ ">
                  <c:v>2.35229137533146</c:v>
                </c:pt>
                <c:pt idx="1084" c:formatCode="0.00_ ">
                  <c:v>2.33026113583146</c:v>
                </c:pt>
                <c:pt idx="1085" c:formatCode="0.00_ ">
                  <c:v>2.38958494703146</c:v>
                </c:pt>
                <c:pt idx="1086" c:formatCode="0.00_ ">
                  <c:v>2.34091547592382</c:v>
                </c:pt>
                <c:pt idx="1087" c:formatCode="0.00_ ">
                  <c:v>2.36086265932382</c:v>
                </c:pt>
                <c:pt idx="1088" c:formatCode="0.00_ ">
                  <c:v>2.33295807702382</c:v>
                </c:pt>
                <c:pt idx="1089" c:formatCode="0.00_ ">
                  <c:v>2.28302088642382</c:v>
                </c:pt>
                <c:pt idx="1090" c:formatCode="0.00_ ">
                  <c:v>2.28499692132382</c:v>
                </c:pt>
                <c:pt idx="1091" c:formatCode="0.00_ ">
                  <c:v>2.33679431442381</c:v>
                </c:pt>
                <c:pt idx="1092" c:formatCode="0.00_ ">
                  <c:v>2.35914085302382</c:v>
                </c:pt>
                <c:pt idx="1093" c:formatCode="0.00_ ">
                  <c:v>2.29948312472381</c:v>
                </c:pt>
                <c:pt idx="1094" c:formatCode="0.00_ ">
                  <c:v>2.36417010672382</c:v>
                </c:pt>
                <c:pt idx="1095" c:formatCode="0.00_ ">
                  <c:v>2.37033644732382</c:v>
                </c:pt>
                <c:pt idx="1096" c:formatCode="0.00_ ">
                  <c:v>2.36937627822381</c:v>
                </c:pt>
                <c:pt idx="1097" c:formatCode="0.00_ ">
                  <c:v>2.36920423672382</c:v>
                </c:pt>
                <c:pt idx="1098" c:formatCode="0.00_ ">
                  <c:v>2.35907839132382</c:v>
                </c:pt>
                <c:pt idx="1099" c:formatCode="0.00_ ">
                  <c:v>2.34506888832382</c:v>
                </c:pt>
                <c:pt idx="1100" c:formatCode="0.00_ ">
                  <c:v>2.37896435932382</c:v>
                </c:pt>
                <c:pt idx="1101" c:formatCode="0.00_ ">
                  <c:v>2.41000039362381</c:v>
                </c:pt>
                <c:pt idx="1102" c:formatCode="0.00_ ">
                  <c:v>2.46470016622382</c:v>
                </c:pt>
                <c:pt idx="1103" c:formatCode="0.00_ ">
                  <c:v>2.46622223212382</c:v>
                </c:pt>
                <c:pt idx="1104" c:formatCode="0.00_ ">
                  <c:v>2.45697236842381</c:v>
                </c:pt>
                <c:pt idx="1105" c:formatCode="0.00_ ">
                  <c:v>2.44967557152381</c:v>
                </c:pt>
                <c:pt idx="1106" c:formatCode="0.00_ ">
                  <c:v>2.43542887772382</c:v>
                </c:pt>
                <c:pt idx="1107" c:formatCode="0.00_ ">
                  <c:v>2.44385655332382</c:v>
                </c:pt>
                <c:pt idx="1108" c:formatCode="0.00_ ">
                  <c:v>2.39712232763726</c:v>
                </c:pt>
                <c:pt idx="1109" c:formatCode="0.00_ ">
                  <c:v>2.34353789743726</c:v>
                </c:pt>
                <c:pt idx="1110" c:formatCode="0.00_ ">
                  <c:v>2.31697094033725</c:v>
                </c:pt>
                <c:pt idx="1111" c:formatCode="0.00_ ">
                  <c:v>2.28006173793726</c:v>
                </c:pt>
                <c:pt idx="1112" c:formatCode="0.00_ ">
                  <c:v>2.34557030693725</c:v>
                </c:pt>
                <c:pt idx="1113" c:formatCode="0.00_ ">
                  <c:v>2.31275396303726</c:v>
                </c:pt>
                <c:pt idx="1114" c:formatCode="0.00_ ">
                  <c:v>2.36003634743726</c:v>
                </c:pt>
                <c:pt idx="1115" c:formatCode="0.00_ ">
                  <c:v>2.36511877693726</c:v>
                </c:pt>
                <c:pt idx="1116" c:formatCode="0.00_ ">
                  <c:v>2.36914067113726</c:v>
                </c:pt>
                <c:pt idx="1117" c:formatCode="0.00_ ">
                  <c:v>2.35568856533726</c:v>
                </c:pt>
                <c:pt idx="1118" c:formatCode="0.00_ ">
                  <c:v>2.30416938553725</c:v>
                </c:pt>
                <c:pt idx="1119" c:formatCode="0.00_ ">
                  <c:v>2.28684125483725</c:v>
                </c:pt>
                <c:pt idx="1120" c:formatCode="0.00_ ">
                  <c:v>2.25532861773725</c:v>
                </c:pt>
                <c:pt idx="1121" c:formatCode="0.00_ ">
                  <c:v>2.27321809233726</c:v>
                </c:pt>
                <c:pt idx="1122" c:formatCode="0.00_ ">
                  <c:v>2.30039389153726</c:v>
                </c:pt>
                <c:pt idx="1123" c:formatCode="0.00_ ">
                  <c:v>2.28088457913726</c:v>
                </c:pt>
                <c:pt idx="1124" c:formatCode="0.00_ ">
                  <c:v>2.29267686903725</c:v>
                </c:pt>
                <c:pt idx="1125" c:formatCode="0.00_ ">
                  <c:v>2.29000251883725</c:v>
                </c:pt>
                <c:pt idx="1126" c:formatCode="0.00_ ">
                  <c:v>2.34454504923726</c:v>
                </c:pt>
                <c:pt idx="1127" c:formatCode="0.00_ ">
                  <c:v>2.35203312003726</c:v>
                </c:pt>
                <c:pt idx="1128" c:formatCode="0.00_ ">
                  <c:v>2.33955741833726</c:v>
                </c:pt>
                <c:pt idx="1129" c:formatCode="0.00_ ">
                  <c:v>2.30464649533725</c:v>
                </c:pt>
                <c:pt idx="1130" c:formatCode="0.00_ ">
                  <c:v>2.29452514283726</c:v>
                </c:pt>
                <c:pt idx="1131" c:formatCode="0.00_ ">
                  <c:v>2.29523651581004</c:v>
                </c:pt>
                <c:pt idx="1132" c:formatCode="0.00_ ">
                  <c:v>2.32014200321004</c:v>
                </c:pt>
                <c:pt idx="1133" c:formatCode="0.00_ ">
                  <c:v>2.28502213511004</c:v>
                </c:pt>
                <c:pt idx="1134" c:formatCode="0.00_ ">
                  <c:v>2.27724204081003</c:v>
                </c:pt>
                <c:pt idx="1135" c:formatCode="0.00_ ">
                  <c:v>2.28226070741004</c:v>
                </c:pt>
                <c:pt idx="1136" c:formatCode="0.00_ ">
                  <c:v>2.24839019071004</c:v>
                </c:pt>
                <c:pt idx="1137" c:formatCode="0.00_ ">
                  <c:v>2.24888904081004</c:v>
                </c:pt>
                <c:pt idx="1138" c:formatCode="0.00_ ">
                  <c:v>2.24467179471003</c:v>
                </c:pt>
                <c:pt idx="1139" c:formatCode="0.00_ ">
                  <c:v>2.26550854741003</c:v>
                </c:pt>
                <c:pt idx="1140" c:formatCode="0.00_ ">
                  <c:v>2.25212771711004</c:v>
                </c:pt>
                <c:pt idx="1141" c:formatCode="0.00_ ">
                  <c:v>2.21405059441003</c:v>
                </c:pt>
                <c:pt idx="1142" c:formatCode="0.00_ ">
                  <c:v>2.25515900771004</c:v>
                </c:pt>
                <c:pt idx="1143" c:formatCode="0.00_ ">
                  <c:v>2.28324793581004</c:v>
                </c:pt>
                <c:pt idx="1144" c:formatCode="0.00_ ">
                  <c:v>2.27890768821004</c:v>
                </c:pt>
                <c:pt idx="1145" c:formatCode="0.00_ ">
                  <c:v>2.32062390591003</c:v>
                </c:pt>
                <c:pt idx="1146" c:formatCode="0.00_ ">
                  <c:v>2.30603230171003</c:v>
                </c:pt>
                <c:pt idx="1147" c:formatCode="0.00_ ">
                  <c:v>2.31801398411004</c:v>
                </c:pt>
                <c:pt idx="1148" c:formatCode="0.00_ ">
                  <c:v>2.29932397301003</c:v>
                </c:pt>
                <c:pt idx="1149" c:formatCode="0.00_ ">
                  <c:v>2.31779753891003</c:v>
                </c:pt>
                <c:pt idx="1150" c:formatCode="0.00_ ">
                  <c:v>2.31779753891003</c:v>
                </c:pt>
                <c:pt idx="1151" c:formatCode="0.00_ ">
                  <c:v>2.31779753891003</c:v>
                </c:pt>
                <c:pt idx="1152" c:formatCode="0.00_ ">
                  <c:v>2.23255204183375</c:v>
                </c:pt>
                <c:pt idx="1153" c:formatCode="0.00_ ">
                  <c:v>2.23476395663375</c:v>
                </c:pt>
                <c:pt idx="1154" c:formatCode="0.00_ ">
                  <c:v>2.23700885953375</c:v>
                </c:pt>
                <c:pt idx="1155" c:formatCode="0.00_ ">
                  <c:v>2.08389488143376</c:v>
                </c:pt>
                <c:pt idx="1156" c:formatCode="0.00_ ">
                  <c:v>2.08043296293375</c:v>
                </c:pt>
                <c:pt idx="1157" c:formatCode="0.00_ ">
                  <c:v>2.04589848043375</c:v>
                </c:pt>
                <c:pt idx="1158" c:formatCode="0.00_ ">
                  <c:v>2.00747364493375</c:v>
                </c:pt>
                <c:pt idx="1159" c:formatCode="0.00_ ">
                  <c:v>2.02372759623375</c:v>
                </c:pt>
                <c:pt idx="1160" c:formatCode="0.00_ ">
                  <c:v>1.96262745883375</c:v>
                </c:pt>
                <c:pt idx="1161" c:formatCode="0.00_ ">
                  <c:v>2.00947298143375</c:v>
                </c:pt>
                <c:pt idx="1162" c:formatCode="0.00_ ">
                  <c:v>2.10272332143376</c:v>
                </c:pt>
                <c:pt idx="1163" c:formatCode="0.00_ ">
                  <c:v>2.05789466153375</c:v>
                </c:pt>
                <c:pt idx="1164" c:formatCode="0.00_ ">
                  <c:v>2.06043178723375</c:v>
                </c:pt>
                <c:pt idx="1165" c:formatCode="0.00_ ">
                  <c:v>2.05469232303376</c:v>
                </c:pt>
                <c:pt idx="1166" c:formatCode="0.00_ ">
                  <c:v>2.06626978363375</c:v>
                </c:pt>
                <c:pt idx="1167" c:formatCode="0.00_ ">
                  <c:v>2.03592281543375</c:v>
                </c:pt>
                <c:pt idx="1168" c:formatCode="0.00_ ">
                  <c:v>2.05202928743375</c:v>
                </c:pt>
                <c:pt idx="1169" c:formatCode="0.00_ ">
                  <c:v>2.08635841993376</c:v>
                </c:pt>
                <c:pt idx="1170" c:formatCode="0.00_ ">
                  <c:v>2.09377140066963</c:v>
                </c:pt>
                <c:pt idx="1171" c:formatCode="0.00_ ">
                  <c:v>2.15593535856963</c:v>
                </c:pt>
                <c:pt idx="1172" c:formatCode="0.00_ ">
                  <c:v>2.15669796586963</c:v>
                </c:pt>
                <c:pt idx="1173" c:formatCode="0.00_ ">
                  <c:v>2.15752309516963</c:v>
                </c:pt>
                <c:pt idx="1174" c:formatCode="0.00_ ">
                  <c:v>2.14780626676963</c:v>
                </c:pt>
                <c:pt idx="1175" c:formatCode="0.00_ ">
                  <c:v>2.13846536636963</c:v>
                </c:pt>
                <c:pt idx="1176" c:formatCode="0.00_ ">
                  <c:v>2.12850438896963</c:v>
                </c:pt>
                <c:pt idx="1177" c:formatCode="0.00_ ">
                  <c:v>2.18006815076963</c:v>
                </c:pt>
                <c:pt idx="1178" c:formatCode="0.00_ ">
                  <c:v>2.21670443526963</c:v>
                </c:pt>
                <c:pt idx="1179" c:formatCode="0.00_ ">
                  <c:v>2.21133273746963</c:v>
                </c:pt>
                <c:pt idx="1180" c:formatCode="0.00_ ">
                  <c:v>2.24470337916963</c:v>
                </c:pt>
                <c:pt idx="1181" c:formatCode="0.00_ ">
                  <c:v>2.26434484346963</c:v>
                </c:pt>
                <c:pt idx="1182" c:formatCode="0.00_ ">
                  <c:v>2.27521281066963</c:v>
                </c:pt>
                <c:pt idx="1183" c:formatCode="0.00_ ">
                  <c:v>2.21408464346963</c:v>
                </c:pt>
                <c:pt idx="1184" c:formatCode="0.00_ ">
                  <c:v>2.22665893746963</c:v>
                </c:pt>
                <c:pt idx="1185" c:formatCode="0.00_ ">
                  <c:v>2.23081544356963</c:v>
                </c:pt>
                <c:pt idx="1186" c:formatCode="0.00_ ">
                  <c:v>2.14698852646963</c:v>
                </c:pt>
                <c:pt idx="1187" c:formatCode="0.00_ ">
                  <c:v>2.14430226356963</c:v>
                </c:pt>
                <c:pt idx="1188" c:formatCode="0.00_ ">
                  <c:v>2.15356323806963</c:v>
                </c:pt>
                <c:pt idx="1189" c:formatCode="0.00_ ">
                  <c:v>2.17896485336964</c:v>
                </c:pt>
                <c:pt idx="1190" c:formatCode="0.00_ ">
                  <c:v>2.13665323156964</c:v>
                </c:pt>
                <c:pt idx="1191" c:formatCode="0.00_ ">
                  <c:v>2.15152514096963</c:v>
                </c:pt>
                <c:pt idx="1192" c:formatCode="0.00_ ">
                  <c:v>2.21615767367551</c:v>
                </c:pt>
                <c:pt idx="1193" c:formatCode="0.00_ ">
                  <c:v>2.23281994397551</c:v>
                </c:pt>
                <c:pt idx="1194" c:formatCode="0.00_ ">
                  <c:v>2.21645269697552</c:v>
                </c:pt>
                <c:pt idx="1195" c:formatCode="0.00_ ">
                  <c:v>2.17003028257551</c:v>
                </c:pt>
                <c:pt idx="1196" c:formatCode="0.00_ ">
                  <c:v>2.16697641787551</c:v>
                </c:pt>
                <c:pt idx="1197" c:formatCode="0.00_ ">
                  <c:v>2.13864584007552</c:v>
                </c:pt>
                <c:pt idx="1198" c:formatCode="0.00_ ">
                  <c:v>2.15260060787551</c:v>
                </c:pt>
                <c:pt idx="1199" c:formatCode="0.00_ ">
                  <c:v>2.15102131587551</c:v>
                </c:pt>
                <c:pt idx="1200" c:formatCode="0.00_ ">
                  <c:v>2.17641289867551</c:v>
                </c:pt>
                <c:pt idx="1201" c:formatCode="0.00_ ">
                  <c:v>2.13228540057551</c:v>
                </c:pt>
                <c:pt idx="1202" c:formatCode="0.00_ ">
                  <c:v>2.13308172637552</c:v>
                </c:pt>
                <c:pt idx="1203" c:formatCode="0.00_ ">
                  <c:v>2.11608415097551</c:v>
                </c:pt>
                <c:pt idx="1204" c:formatCode="0.00_ ">
                  <c:v>2.09086856467551</c:v>
                </c:pt>
                <c:pt idx="1205" c:formatCode="0.00_ ">
                  <c:v>2.09022022677552</c:v>
                </c:pt>
                <c:pt idx="1206" c:formatCode="0.00_ ">
                  <c:v>2.07444391187551</c:v>
                </c:pt>
                <c:pt idx="1207" c:formatCode="0.00_ ">
                  <c:v>2.09101851767551</c:v>
                </c:pt>
                <c:pt idx="1208" c:formatCode="0.00_ ">
                  <c:v>2.06629777227551</c:v>
                </c:pt>
                <c:pt idx="1209" c:formatCode="0.00_ ">
                  <c:v>2.06526809207551</c:v>
                </c:pt>
                <c:pt idx="1210" c:formatCode="0.00_ ">
                  <c:v>2.03753069497551</c:v>
                </c:pt>
                <c:pt idx="1211" c:formatCode="0.00_ ">
                  <c:v>2.03681694187552</c:v>
                </c:pt>
                <c:pt idx="1212" c:formatCode="0.00_ ">
                  <c:v>2.03681694187552</c:v>
                </c:pt>
                <c:pt idx="1213" c:formatCode="0.00_ ">
                  <c:v>2.03681694187552</c:v>
                </c:pt>
                <c:pt idx="1214" c:formatCode="0.00_ ">
                  <c:v>2.03681694187552</c:v>
                </c:pt>
                <c:pt idx="1215" c:formatCode="0.00_ ">
                  <c:v>2.0186992135797</c:v>
                </c:pt>
                <c:pt idx="1216" c:formatCode="0.00_ ">
                  <c:v>2.01514096767969</c:v>
                </c:pt>
                <c:pt idx="1217" c:formatCode="0.00_ ">
                  <c:v>2.06108043787969</c:v>
                </c:pt>
                <c:pt idx="1218" c:formatCode="0.00_ ">
                  <c:v>2.09597266727969</c:v>
                </c:pt>
                <c:pt idx="1219" c:formatCode="0.00_ ">
                  <c:v>2.09206327117969</c:v>
                </c:pt>
                <c:pt idx="1220" c:formatCode="0.00_ ">
                  <c:v>2.1043842934797</c:v>
                </c:pt>
                <c:pt idx="1221" c:formatCode="0.00_ ">
                  <c:v>2.10139511967969</c:v>
                </c:pt>
                <c:pt idx="1222" c:formatCode="0.00_ ">
                  <c:v>2.1233162553797</c:v>
                </c:pt>
                <c:pt idx="1223" c:formatCode="0.00_ ">
                  <c:v>2.11358370827969</c:v>
                </c:pt>
                <c:pt idx="1224" c:formatCode="0.00_ ">
                  <c:v>2.1376604400797</c:v>
                </c:pt>
                <c:pt idx="1225" c:formatCode="0.00_ ">
                  <c:v>2.13435670527969</c:v>
                </c:pt>
                <c:pt idx="1226" c:formatCode="0.00_ ">
                  <c:v>2.11976020107969</c:v>
                </c:pt>
                <c:pt idx="1227" c:formatCode="0.00_ ">
                  <c:v>2.14623637737969</c:v>
                </c:pt>
                <c:pt idx="1228" c:formatCode="0.00_ ">
                  <c:v>2.15849743627969</c:v>
                </c:pt>
                <c:pt idx="1229" c:formatCode="0.00_ ">
                  <c:v>2.1286765354797</c:v>
                </c:pt>
                <c:pt idx="1230" c:formatCode="0.00_ ">
                  <c:v>2.13439814177969</c:v>
                </c:pt>
                <c:pt idx="1231" c:formatCode="0.00_ ">
                  <c:v>2.14526458217969</c:v>
                </c:pt>
                <c:pt idx="1232" c:formatCode="0.00_ ">
                  <c:v>2.13981640907969</c:v>
                </c:pt>
                <c:pt idx="1233" c:formatCode="0.00_ ">
                  <c:v>2.13742358827969</c:v>
                </c:pt>
                <c:pt idx="1234" c:formatCode="0.00_ ">
                  <c:v>2.1159752372797</c:v>
                </c:pt>
                <c:pt idx="1235" c:formatCode="0.00_ ">
                  <c:v>2.09999179797969</c:v>
                </c:pt>
                <c:pt idx="1236" c:formatCode="0.00_ ">
                  <c:v>2.07882837597969</c:v>
                </c:pt>
                <c:pt idx="1237" c:formatCode="0.00_ ">
                  <c:v>2.12304004456725</c:v>
                </c:pt>
                <c:pt idx="1238" c:formatCode="0.00_ ">
                  <c:v>2.12304004456725</c:v>
                </c:pt>
                <c:pt idx="1239" c:formatCode="0.00_ ">
                  <c:v>2.12304004456725</c:v>
                </c:pt>
                <c:pt idx="1240" c:formatCode="0.00_ ">
                  <c:v>2.17335361516726</c:v>
                </c:pt>
                <c:pt idx="1241" c:formatCode="0.00_ ">
                  <c:v>2.20366139366726</c:v>
                </c:pt>
                <c:pt idx="1242" c:formatCode="0.00_ ">
                  <c:v>2.25201416356726</c:v>
                </c:pt>
                <c:pt idx="1243" c:formatCode="0.00_ ">
                  <c:v>2.25894308316725</c:v>
                </c:pt>
                <c:pt idx="1244" c:formatCode="0.00_ ">
                  <c:v>2.24720292696726</c:v>
                </c:pt>
                <c:pt idx="1245" c:formatCode="0.00_ ">
                  <c:v>2.32520059636726</c:v>
                </c:pt>
                <c:pt idx="1246" c:formatCode="0.00_ ">
                  <c:v>2.31891317106725</c:v>
                </c:pt>
                <c:pt idx="1247" c:formatCode="0.00_ ">
                  <c:v>2.33377280536726</c:v>
                </c:pt>
                <c:pt idx="1248" c:formatCode="0.00_ ">
                  <c:v>2.32034104976725</c:v>
                </c:pt>
                <c:pt idx="1249" c:formatCode="0.00_ ">
                  <c:v>2.36415969586725</c:v>
                </c:pt>
                <c:pt idx="1250" c:formatCode="0.00_ ">
                  <c:v>2.49406097776726</c:v>
                </c:pt>
                <c:pt idx="1251" c:formatCode="0.00_ ">
                  <c:v>2.49572639996725</c:v>
                </c:pt>
                <c:pt idx="1252" c:formatCode="0.00_ ">
                  <c:v>2.49193283926726</c:v>
                </c:pt>
                <c:pt idx="1253" c:formatCode="0.00_ ">
                  <c:v>2.49082626966726</c:v>
                </c:pt>
                <c:pt idx="1254" c:formatCode="0.00_ ">
                  <c:v>2.51613686222039</c:v>
                </c:pt>
                <c:pt idx="1255" c:formatCode="0.00_ ">
                  <c:v>2.5602853743204</c:v>
                </c:pt>
                <c:pt idx="1256" c:formatCode="0.00_ ">
                  <c:v>2.62894241902039</c:v>
                </c:pt>
                <c:pt idx="1257" c:formatCode="0.00_ ">
                  <c:v>2.66802098072039</c:v>
                </c:pt>
                <c:pt idx="1258" c:formatCode="0.00_ ">
                  <c:v>2.67612066612039</c:v>
                </c:pt>
                <c:pt idx="1259" c:formatCode="0.00_ ">
                  <c:v>2.55647563592039</c:v>
                </c:pt>
                <c:pt idx="1260" c:formatCode="0.00_ ">
                  <c:v>2.65255603792039</c:v>
                </c:pt>
                <c:pt idx="1261" c:formatCode="0.00_ ">
                  <c:v>2.70669221782039</c:v>
                </c:pt>
                <c:pt idx="1262" c:formatCode="0.00_ ">
                  <c:v>2.66198069422039</c:v>
                </c:pt>
                <c:pt idx="1263" c:formatCode="0.00_ ">
                  <c:v>2.60763090492039</c:v>
                </c:pt>
                <c:pt idx="1264" c:formatCode="0.00_ ">
                  <c:v>2.6461933449204</c:v>
                </c:pt>
                <c:pt idx="1265" c:formatCode="0.00_ ">
                  <c:v>2.7191180670204</c:v>
                </c:pt>
                <c:pt idx="1266" c:formatCode="0.00_ ">
                  <c:v>2.72913285232039</c:v>
                </c:pt>
                <c:pt idx="1267" c:formatCode="0.00_ ">
                  <c:v>2.72708148952039</c:v>
                </c:pt>
                <c:pt idx="1268" c:formatCode="0.00_ ">
                  <c:v>2.7546543778204</c:v>
                </c:pt>
                <c:pt idx="1269" c:formatCode="0.00_ ">
                  <c:v>2.7645014013204</c:v>
                </c:pt>
                <c:pt idx="1270" c:formatCode="0.00_ ">
                  <c:v>2.7262448943204</c:v>
                </c:pt>
                <c:pt idx="1271" c:formatCode="0.00_ ">
                  <c:v>2.65919028452039</c:v>
                </c:pt>
                <c:pt idx="1272" c:formatCode="0.00_ ">
                  <c:v>2.6862225555204</c:v>
                </c:pt>
                <c:pt idx="1273" c:formatCode="0.00_ ">
                  <c:v>2.6436292483204</c:v>
                </c:pt>
                <c:pt idx="1274" c:formatCode="0.00_ ">
                  <c:v>2.7242298602204</c:v>
                </c:pt>
                <c:pt idx="1275" c:formatCode="0.00_ ">
                  <c:v>2.81265472626827</c:v>
                </c:pt>
                <c:pt idx="1276" c:formatCode="0.00_ ">
                  <c:v>2.82336888176827</c:v>
                </c:pt>
                <c:pt idx="1277" c:formatCode="0.00_ ">
                  <c:v>2.86837839246828</c:v>
                </c:pt>
                <c:pt idx="1278" c:formatCode="0.00_ ">
                  <c:v>2.89712091946828</c:v>
                </c:pt>
                <c:pt idx="1279" c:formatCode="0.00_ ">
                  <c:v>2.89976105396828</c:v>
                </c:pt>
                <c:pt idx="1280" c:formatCode="0.00_ ">
                  <c:v>2.90334680076828</c:v>
                </c:pt>
                <c:pt idx="1281" c:formatCode="0.00_ ">
                  <c:v>2.90532291506827</c:v>
                </c:pt>
                <c:pt idx="1282" c:formatCode="0.00_ ">
                  <c:v>2.84752123676828</c:v>
                </c:pt>
                <c:pt idx="1283" c:formatCode="0.00_ ">
                  <c:v>2.85036671406828</c:v>
                </c:pt>
                <c:pt idx="1284" c:formatCode="0.00_ ">
                  <c:v>2.82549478976828</c:v>
                </c:pt>
                <c:pt idx="1285" c:formatCode="0.00_ ">
                  <c:v>2.88207984036828</c:v>
                </c:pt>
                <c:pt idx="1286" c:formatCode="0.00_ ">
                  <c:v>2.89634586156828</c:v>
                </c:pt>
                <c:pt idx="1287" c:formatCode="0.00_ ">
                  <c:v>2.88057307076827</c:v>
                </c:pt>
                <c:pt idx="1288" c:formatCode="0.00_ ">
                  <c:v>2.89760799766828</c:v>
                </c:pt>
                <c:pt idx="1289" c:formatCode="0.00_ ">
                  <c:v>2.84442237256827</c:v>
                </c:pt>
                <c:pt idx="1290" c:formatCode="0.00_ ">
                  <c:v>2.79436858906827</c:v>
                </c:pt>
                <c:pt idx="1291" c:formatCode="0.00_ ">
                  <c:v>2.82248347836827</c:v>
                </c:pt>
                <c:pt idx="1292" c:formatCode="0.00_ ">
                  <c:v>2.72231427666827</c:v>
                </c:pt>
                <c:pt idx="1293" c:formatCode="0.00_ ">
                  <c:v>2.68219490826828</c:v>
                </c:pt>
                <c:pt idx="1294" c:formatCode="0.00_ ">
                  <c:v>2.68219490826828</c:v>
                </c:pt>
                <c:pt idx="1295" c:formatCode="0.00_ ">
                  <c:v>2.61648498376827</c:v>
                </c:pt>
                <c:pt idx="1296" c:formatCode="0.00_ ">
                  <c:v>2.64382209756828</c:v>
                </c:pt>
                <c:pt idx="1297" c:formatCode="0.00_ ">
                  <c:v>2.64382209756828</c:v>
                </c:pt>
                <c:pt idx="1298" c:formatCode="0.00_ ">
                  <c:v>2.44617684988929</c:v>
                </c:pt>
                <c:pt idx="1299" c:formatCode="0.00_ ">
                  <c:v>2.49467705478929</c:v>
                </c:pt>
                <c:pt idx="1300" c:formatCode="0.00_ ">
                  <c:v>2.48826933398929</c:v>
                </c:pt>
                <c:pt idx="1301" c:formatCode="0.00_ ">
                  <c:v>2.45683647698929</c:v>
                </c:pt>
                <c:pt idx="1302" c:formatCode="0.00_ ">
                  <c:v>2.53891584188929</c:v>
                </c:pt>
                <c:pt idx="1303" c:formatCode="0.00_ ">
                  <c:v>2.51003813958929</c:v>
                </c:pt>
                <c:pt idx="1304" c:formatCode="0.00_ ">
                  <c:v>2.49418807838929</c:v>
                </c:pt>
                <c:pt idx="1305" c:formatCode="0.00_ ">
                  <c:v>2.5504621841893</c:v>
                </c:pt>
                <c:pt idx="1306" c:formatCode="0.00_ ">
                  <c:v>2.56988143978929</c:v>
                </c:pt>
                <c:pt idx="1307" c:formatCode="0.00_ ">
                  <c:v>2.48428868598929</c:v>
                </c:pt>
                <c:pt idx="1308" c:formatCode="0.00_ ">
                  <c:v>2.47312250498929</c:v>
                </c:pt>
                <c:pt idx="1309" c:formatCode="0.00_ ">
                  <c:v>2.51660703608929</c:v>
                </c:pt>
                <c:pt idx="1310" c:formatCode="0.00_ ">
                  <c:v>2.50277985468929</c:v>
                </c:pt>
                <c:pt idx="1311" c:formatCode="0.00_ ">
                  <c:v>2.45299281988929</c:v>
                </c:pt>
                <c:pt idx="1312" c:formatCode="0.00_ ">
                  <c:v>2.43366107398929</c:v>
                </c:pt>
                <c:pt idx="1313" c:formatCode="0.00_ ">
                  <c:v>2.49504819668929</c:v>
                </c:pt>
                <c:pt idx="1314" c:formatCode="0.00_ ">
                  <c:v>2.49725066818929</c:v>
                </c:pt>
                <c:pt idx="1315" c:formatCode="0.00_ ">
                  <c:v>2.49904775608929</c:v>
                </c:pt>
                <c:pt idx="1316" c:formatCode="0.00_ ">
                  <c:v>2.48784813438929</c:v>
                </c:pt>
                <c:pt idx="1317" c:formatCode="0.00_ ">
                  <c:v>2.47955812958929</c:v>
                </c:pt>
                <c:pt idx="1318" c:formatCode="0.00_ ">
                  <c:v>2.45365453029365</c:v>
                </c:pt>
                <c:pt idx="1319" c:formatCode="0.00_ ">
                  <c:v>2.42223308149365</c:v>
                </c:pt>
                <c:pt idx="1320" c:formatCode="0.00_ ">
                  <c:v>2.42856355219365</c:v>
                </c:pt>
                <c:pt idx="1321" c:formatCode="0.00_ ">
                  <c:v>2.38412074069365</c:v>
                </c:pt>
                <c:pt idx="1322" c:formatCode="0.00_ ">
                  <c:v>2.41268029699365</c:v>
                </c:pt>
                <c:pt idx="1323" c:formatCode="0.00_ ">
                  <c:v>2.50186049919365</c:v>
                </c:pt>
                <c:pt idx="1324" c:formatCode="0.00_ ">
                  <c:v>2.48714043509365</c:v>
                </c:pt>
                <c:pt idx="1325" c:formatCode="0.00_ ">
                  <c:v>2.49582906299365</c:v>
                </c:pt>
                <c:pt idx="1326" c:formatCode="0.00_ ">
                  <c:v>2.45190396129365</c:v>
                </c:pt>
                <c:pt idx="1327" c:formatCode="0.00_ ">
                  <c:v>2.45944774879365</c:v>
                </c:pt>
                <c:pt idx="1328" c:formatCode="0.00_ ">
                  <c:v>2.45976842349365</c:v>
                </c:pt>
                <c:pt idx="1329" c:formatCode="0.00_ ">
                  <c:v>2.48629889599365</c:v>
                </c:pt>
                <c:pt idx="1330" c:formatCode="0.00_ ">
                  <c:v>2.53344723529365</c:v>
                </c:pt>
                <c:pt idx="1331" c:formatCode="0.00_ ">
                  <c:v>2.56479669639365</c:v>
                </c:pt>
                <c:pt idx="1332" c:formatCode="0.00_ ">
                  <c:v>2.56395255029366</c:v>
                </c:pt>
                <c:pt idx="1333" c:formatCode="0.00_ ">
                  <c:v>2.54043036079365</c:v>
                </c:pt>
                <c:pt idx="1334" c:formatCode="0.00_ ">
                  <c:v>2.53374825819365</c:v>
                </c:pt>
                <c:pt idx="1335" c:formatCode="0.00_ ">
                  <c:v>2.54875541859365</c:v>
                </c:pt>
                <c:pt idx="1336" c:formatCode="0.00_ ">
                  <c:v>2.52276610259365</c:v>
                </c:pt>
                <c:pt idx="1337" c:formatCode="0.00_ ">
                  <c:v>2.59714822525737</c:v>
                </c:pt>
                <c:pt idx="1338" c:formatCode="0.00_ ">
                  <c:v>2.59811882195738</c:v>
                </c:pt>
                <c:pt idx="1339" c:formatCode="0.00_ ">
                  <c:v>2.58023975075737</c:v>
                </c:pt>
                <c:pt idx="1340" c:formatCode="0.00_ ">
                  <c:v>2.57636025225737</c:v>
                </c:pt>
                <c:pt idx="1341" c:formatCode="0.00_ ">
                  <c:v>2.58336362765738</c:v>
                </c:pt>
                <c:pt idx="1342" c:formatCode="0.00_ ">
                  <c:v>2.49939085685737</c:v>
                </c:pt>
                <c:pt idx="1343" c:formatCode="0.00_ ">
                  <c:v>2.50994526315737</c:v>
                </c:pt>
                <c:pt idx="1344" c:formatCode="0.00_ ">
                  <c:v>2.49300880455738</c:v>
                </c:pt>
                <c:pt idx="1345" c:formatCode="0.00_ ">
                  <c:v>2.49431299115737</c:v>
                </c:pt>
                <c:pt idx="1346" c:formatCode="0.00_ ">
                  <c:v>2.50554077745737</c:v>
                </c:pt>
                <c:pt idx="1347" c:formatCode="0.00_ ">
                  <c:v>2.52875196645738</c:v>
                </c:pt>
                <c:pt idx="1348" c:formatCode="0.00_ ">
                  <c:v>2.54066209865738</c:v>
                </c:pt>
                <c:pt idx="1349" c:formatCode="0.00_ ">
                  <c:v>2.54594827075738</c:v>
                </c:pt>
                <c:pt idx="1350" c:formatCode="0.00_ ">
                  <c:v>2.50319468405737</c:v>
                </c:pt>
                <c:pt idx="1351" c:formatCode="0.00_ ">
                  <c:v>2.52209949455738</c:v>
                </c:pt>
                <c:pt idx="1352" c:formatCode="0.00_ ">
                  <c:v>2.46856918675737</c:v>
                </c:pt>
                <c:pt idx="1353" c:formatCode="0.00_ ">
                  <c:v>2.48957892425737</c:v>
                </c:pt>
                <c:pt idx="1354" c:formatCode="0.00_ ">
                  <c:v>2.51605613645737</c:v>
                </c:pt>
                <c:pt idx="1355" c:formatCode="0.00_ ">
                  <c:v>2.52426099075737</c:v>
                </c:pt>
                <c:pt idx="1356" c:formatCode="0.00_ ">
                  <c:v>2.52288221165738</c:v>
                </c:pt>
                <c:pt idx="1357" c:formatCode="0.00_ ">
                  <c:v>2.52074423635737</c:v>
                </c:pt>
                <c:pt idx="1358" c:formatCode="0.00_ ">
                  <c:v>2.53174823395737</c:v>
                </c:pt>
                <c:pt idx="1359" c:formatCode="0.00_ ">
                  <c:v>2.51677890195737</c:v>
                </c:pt>
                <c:pt idx="1360" c:formatCode="0.00_ ">
                  <c:v>2.503007108654</c:v>
                </c:pt>
                <c:pt idx="1361" c:formatCode="0.00_ ">
                  <c:v>2.457216296754</c:v>
                </c:pt>
                <c:pt idx="1362" c:formatCode="0.00_ ">
                  <c:v>2.420606393954</c:v>
                </c:pt>
                <c:pt idx="1363" c:formatCode="0.00_ ">
                  <c:v>2.359979759054</c:v>
                </c:pt>
                <c:pt idx="1364" c:formatCode="0.00_ ">
                  <c:v>2.35164877025399</c:v>
                </c:pt>
                <c:pt idx="1365" c:formatCode="0.00_ ">
                  <c:v>2.370074338054</c:v>
                </c:pt>
                <c:pt idx="1366" c:formatCode="0.00_ ">
                  <c:v>2.341865658854</c:v>
                </c:pt>
                <c:pt idx="1367" c:formatCode="0.00_ ">
                  <c:v>2.38032340975399</c:v>
                </c:pt>
                <c:pt idx="1368" c:formatCode="0.00_ ">
                  <c:v>2.368578789454</c:v>
                </c:pt>
                <c:pt idx="1369" c:formatCode="0.00_ ">
                  <c:v>2.382091321154</c:v>
                </c:pt>
                <c:pt idx="1370" c:formatCode="0.00_ ">
                  <c:v>2.39266966515399</c:v>
                </c:pt>
                <c:pt idx="1371" c:formatCode="0.00_ ">
                  <c:v>2.39345479485399</c:v>
                </c:pt>
                <c:pt idx="1372" c:formatCode="0.00_ ">
                  <c:v>2.46806014595399</c:v>
                </c:pt>
                <c:pt idx="1373" c:formatCode="0.00_ ">
                  <c:v>2.47222575645399</c:v>
                </c:pt>
                <c:pt idx="1374" c:formatCode="0.00_ ">
                  <c:v>2.46948444825399</c:v>
                </c:pt>
                <c:pt idx="1375" c:formatCode="0.00_ ">
                  <c:v>2.479221449954</c:v>
                </c:pt>
                <c:pt idx="1376" c:formatCode="0.00_ ">
                  <c:v>2.47537663655399</c:v>
                </c:pt>
                <c:pt idx="1377" c:formatCode="0.00_ ">
                  <c:v>2.454650286554</c:v>
                </c:pt>
                <c:pt idx="1378" c:formatCode="0.00_ ">
                  <c:v>2.49990006115399</c:v>
                </c:pt>
                <c:pt idx="1379" c:formatCode="0.00_ ">
                  <c:v>2.492948143154</c:v>
                </c:pt>
                <c:pt idx="1380" c:formatCode="0.00_ ">
                  <c:v>2.492718020454</c:v>
                </c:pt>
                <c:pt idx="1381" c:formatCode="0.00_ ">
                  <c:v>2.46332799865399</c:v>
                </c:pt>
                <c:pt idx="1382" c:formatCode="0.00_ ">
                  <c:v>2.52048023728284</c:v>
                </c:pt>
                <c:pt idx="1383" c:formatCode="0.00_ ">
                  <c:v>2.53062466518284</c:v>
                </c:pt>
                <c:pt idx="1384" c:formatCode="0.00_ ">
                  <c:v>2.56190202788283</c:v>
                </c:pt>
                <c:pt idx="1385" c:formatCode="0.00_ ">
                  <c:v>2.58976249518284</c:v>
                </c:pt>
                <c:pt idx="1386" c:formatCode="0.00_ ">
                  <c:v>2.60255342848283</c:v>
                </c:pt>
                <c:pt idx="1387" c:formatCode="0.00_ ">
                  <c:v>2.66080114288284</c:v>
                </c:pt>
                <c:pt idx="1388" c:formatCode="0.00_ ">
                  <c:v>2.66129164568283</c:v>
                </c:pt>
                <c:pt idx="1389" c:formatCode="0.00_ ">
                  <c:v>2.64972929308284</c:v>
                </c:pt>
                <c:pt idx="1390" c:formatCode="0.00_ ">
                  <c:v>2.66484326778284</c:v>
                </c:pt>
                <c:pt idx="1391" c:formatCode="0.00_ ">
                  <c:v>2.67185013238284</c:v>
                </c:pt>
                <c:pt idx="1392" c:formatCode="0.00_ ">
                  <c:v>2.61044650388283</c:v>
                </c:pt>
                <c:pt idx="1393" c:formatCode="0.00_ ">
                  <c:v>2.61139362118283</c:v>
                </c:pt>
                <c:pt idx="1394" c:formatCode="0.00_ ">
                  <c:v>2.63471389158283</c:v>
                </c:pt>
                <c:pt idx="1395" c:formatCode="0.00_ ">
                  <c:v>2.63486171328284</c:v>
                </c:pt>
                <c:pt idx="1396" c:formatCode="0.00_ ">
                  <c:v>2.60539397518284</c:v>
                </c:pt>
                <c:pt idx="1397" c:formatCode="0.00_ ">
                  <c:v>2.60990809428283</c:v>
                </c:pt>
                <c:pt idx="1398" c:formatCode="0.00_ ">
                  <c:v>2.56746611158283</c:v>
                </c:pt>
                <c:pt idx="1399" c:formatCode="0.00_ ">
                  <c:v>2.50832666178284</c:v>
                </c:pt>
                <c:pt idx="1400" c:formatCode="0.00_ ">
                  <c:v>2.52532611568284</c:v>
                </c:pt>
                <c:pt idx="1401" c:formatCode="0.00_ ">
                  <c:v>2.52532611568284</c:v>
                </c:pt>
                <c:pt idx="1402" c:formatCode="0.00_ ">
                  <c:v>2.49204402608283</c:v>
                </c:pt>
                <c:pt idx="1403" c:formatCode="0.00_ ">
                  <c:v>2.4972577492444</c:v>
                </c:pt>
                <c:pt idx="1404" c:formatCode="0.00_ ">
                  <c:v>2.51722872324439</c:v>
                </c:pt>
                <c:pt idx="1405" c:formatCode="0.00_ ">
                  <c:v>2.5453333655444</c:v>
                </c:pt>
                <c:pt idx="1406" c:formatCode="0.00_ ">
                  <c:v>2.5570876070444</c:v>
                </c:pt>
                <c:pt idx="1407" c:formatCode="0.00_ ">
                  <c:v>2.5570876070444</c:v>
                </c:pt>
                <c:pt idx="1408" c:formatCode="0.00_ ">
                  <c:v>2.59541011224439</c:v>
                </c:pt>
                <c:pt idx="1409" c:formatCode="0.00_ ">
                  <c:v>2.5675736765444</c:v>
                </c:pt>
                <c:pt idx="1410" c:formatCode="0.00_ ">
                  <c:v>2.5531163076444</c:v>
                </c:pt>
                <c:pt idx="1411" c:formatCode="0.00_ ">
                  <c:v>2.5476340698444</c:v>
                </c:pt>
                <c:pt idx="1412" c:formatCode="0.00_ ">
                  <c:v>2.5124793836444</c:v>
                </c:pt>
                <c:pt idx="1413" c:formatCode="0.00_ ">
                  <c:v>2.5029642995444</c:v>
                </c:pt>
                <c:pt idx="1414" c:formatCode="0.00_ ">
                  <c:v>2.52752494064439</c:v>
                </c:pt>
                <c:pt idx="1415" c:formatCode="0.00_ ">
                  <c:v>2.5141145777444</c:v>
                </c:pt>
                <c:pt idx="1416" c:formatCode="0.00_ ">
                  <c:v>2.5101742718444</c:v>
                </c:pt>
                <c:pt idx="1417" c:formatCode="0.00_ ">
                  <c:v>2.52767136014439</c:v>
                </c:pt>
                <c:pt idx="1418" c:formatCode="0.00_ ">
                  <c:v>2.5725241532444</c:v>
                </c:pt>
                <c:pt idx="1419" c:formatCode="0.00_ ">
                  <c:v>2.5348014915444</c:v>
                </c:pt>
                <c:pt idx="1420" c:formatCode="0.00_ ">
                  <c:v>2.5033401967444</c:v>
                </c:pt>
                <c:pt idx="1421" c:formatCode="0.00_ ">
                  <c:v>2.4825528298444</c:v>
                </c:pt>
                <c:pt idx="1422" c:formatCode="0.00_ ">
                  <c:v>2.50886144120666</c:v>
                </c:pt>
                <c:pt idx="1423" c:formatCode="0.00_ ">
                  <c:v>2.52736504600666</c:v>
                </c:pt>
                <c:pt idx="1424" c:formatCode="0.00_ ">
                  <c:v>2.54054654030666</c:v>
                </c:pt>
                <c:pt idx="1425" c:formatCode="0.00_ ">
                  <c:v>2.52186204950666</c:v>
                </c:pt>
                <c:pt idx="1426" c:formatCode="0.00_ ">
                  <c:v>2.54128947800666</c:v>
                </c:pt>
                <c:pt idx="1427" c:formatCode="0.00_ ">
                  <c:v>2.52762530270666</c:v>
                </c:pt>
                <c:pt idx="1428" c:formatCode="0.00_ ">
                  <c:v>2.46646726640666</c:v>
                </c:pt>
                <c:pt idx="1429" c:formatCode="0.00_ ">
                  <c:v>2.47444952220666</c:v>
                </c:pt>
                <c:pt idx="1430" c:formatCode="0.00_ ">
                  <c:v>2.46007784060666</c:v>
                </c:pt>
                <c:pt idx="1431" c:formatCode="0.00_ ">
                  <c:v>2.47562126810666</c:v>
                </c:pt>
                <c:pt idx="1432" c:formatCode="0.00_ ">
                  <c:v>2.44466620780666</c:v>
                </c:pt>
                <c:pt idx="1433" c:formatCode="0.00_ ">
                  <c:v>2.46650406200666</c:v>
                </c:pt>
                <c:pt idx="1434" c:formatCode="0.00_ ">
                  <c:v>2.50586979080666</c:v>
                </c:pt>
                <c:pt idx="1435" c:formatCode="0.00_ ">
                  <c:v>2.48211964220666</c:v>
                </c:pt>
                <c:pt idx="1436" c:formatCode="0.00_ ">
                  <c:v>2.48140557860666</c:v>
                </c:pt>
                <c:pt idx="1437" c:formatCode="0.00_ ">
                  <c:v>2.46480356670666</c:v>
                </c:pt>
                <c:pt idx="1438" c:formatCode="0.00_ ">
                  <c:v>2.49259709280666</c:v>
                </c:pt>
                <c:pt idx="1439" c:formatCode="0.00_ ">
                  <c:v>2.48932789070666</c:v>
                </c:pt>
                <c:pt idx="1440" c:formatCode="0.00_ ">
                  <c:v>2.49252469740665</c:v>
                </c:pt>
                <c:pt idx="1441" c:formatCode="0.00_ ">
                  <c:v>2.47818973760666</c:v>
                </c:pt>
                <c:pt idx="1442" c:formatCode="0.00_ ">
                  <c:v>2.48374302220666</c:v>
                </c:pt>
                <c:pt idx="1443" c:formatCode="0.00_ ">
                  <c:v>2.49190670209216</c:v>
                </c:pt>
                <c:pt idx="1444" c:formatCode="0.00_ ">
                  <c:v>2.50561368979216</c:v>
                </c:pt>
                <c:pt idx="1445" c:formatCode="0.00_ ">
                  <c:v>2.50432303249216</c:v>
                </c:pt>
                <c:pt idx="1446" c:formatCode="0.00_ ">
                  <c:v>2.52036353549216</c:v>
                </c:pt>
                <c:pt idx="1447" c:formatCode="0.00_ ">
                  <c:v>2.53345488919216</c:v>
                </c:pt>
                <c:pt idx="1448" c:formatCode="0.00_ ">
                  <c:v>2.55065441719216</c:v>
                </c:pt>
                <c:pt idx="1449" c:formatCode="0.00_ ">
                  <c:v>2.55566636509216</c:v>
                </c:pt>
                <c:pt idx="1450" c:formatCode="0.00_ ">
                  <c:v>2.54749078759215</c:v>
                </c:pt>
                <c:pt idx="1451" c:formatCode="0.00_ ">
                  <c:v>2.54092347229215</c:v>
                </c:pt>
                <c:pt idx="1452" c:formatCode="0.00_ ">
                  <c:v>2.57738805069216</c:v>
                </c:pt>
                <c:pt idx="1453" c:formatCode="0.00_ ">
                  <c:v>2.62676161209216</c:v>
                </c:pt>
                <c:pt idx="1454" c:formatCode="0.00_ ">
                  <c:v>2.67360699119216</c:v>
                </c:pt>
                <c:pt idx="1455" c:formatCode="0.00_ ">
                  <c:v>2.66785908919216</c:v>
                </c:pt>
                <c:pt idx="1456" c:formatCode="0.00_ ">
                  <c:v>2.68600575499215</c:v>
                </c:pt>
                <c:pt idx="1457" c:formatCode="0.00_ ">
                  <c:v>2.66264176099216</c:v>
                </c:pt>
                <c:pt idx="1458" c:formatCode="0.00_ ">
                  <c:v>2.60979841939216</c:v>
                </c:pt>
                <c:pt idx="1459" c:formatCode="0.00_ ">
                  <c:v>2.64382727409216</c:v>
                </c:pt>
                <c:pt idx="1460" c:formatCode="0.00_ ">
                  <c:v>2.65064265219216</c:v>
                </c:pt>
                <c:pt idx="1461" c:formatCode="0.00_ ">
                  <c:v>2.67877356189216</c:v>
                </c:pt>
                <c:pt idx="1462" c:formatCode="0.00_ ">
                  <c:v>2.66510719609216</c:v>
                </c:pt>
                <c:pt idx="1463" c:formatCode="0.00_ ">
                  <c:v>2.69198421279216</c:v>
                </c:pt>
                <c:pt idx="1464" c:formatCode="0.00_ ">
                  <c:v>2.70578058989216</c:v>
                </c:pt>
                <c:pt idx="1465" c:formatCode="0.00_ ">
                  <c:v>2.75129033161507</c:v>
                </c:pt>
                <c:pt idx="1466" c:formatCode="0.00_ ">
                  <c:v>2.76445457131507</c:v>
                </c:pt>
                <c:pt idx="1467" c:formatCode="0.00_ ">
                  <c:v>2.76803744901508</c:v>
                </c:pt>
                <c:pt idx="1468" c:formatCode="0.00_ ">
                  <c:v>2.80393029891507</c:v>
                </c:pt>
                <c:pt idx="1469" c:formatCode="0.00_ ">
                  <c:v>2.77772170101508</c:v>
                </c:pt>
                <c:pt idx="1470" c:formatCode="0.00_ ">
                  <c:v>2.81598460751508</c:v>
                </c:pt>
                <c:pt idx="1471" c:formatCode="0.00_ ">
                  <c:v>2.80136457151508</c:v>
                </c:pt>
                <c:pt idx="1472" c:formatCode="0.00_ ">
                  <c:v>2.82742990251508</c:v>
                </c:pt>
                <c:pt idx="1473" c:formatCode="0.00_ ">
                  <c:v>2.82946578561508</c:v>
                </c:pt>
                <c:pt idx="1474" c:formatCode="0.00_ ">
                  <c:v>2.80768641791508</c:v>
                </c:pt>
                <c:pt idx="1475" c:formatCode="0.00_ ">
                  <c:v>2.79441487731508</c:v>
                </c:pt>
                <c:pt idx="1476" c:formatCode="0.00_ ">
                  <c:v>2.79010492281508</c:v>
                </c:pt>
                <c:pt idx="1477" c:formatCode="0.00_ ">
                  <c:v>2.79010492281508</c:v>
                </c:pt>
                <c:pt idx="1478" c:formatCode="0.00_ ">
                  <c:v>2.81875889491508</c:v>
                </c:pt>
                <c:pt idx="1479" c:formatCode="0.00_ ">
                  <c:v>2.78232929061508</c:v>
                </c:pt>
                <c:pt idx="1480" c:formatCode="0.00_ ">
                  <c:v>2.78236007861508</c:v>
                </c:pt>
                <c:pt idx="1481" c:formatCode="0.00_ ">
                  <c:v>2.68292006721508</c:v>
                </c:pt>
                <c:pt idx="1482" c:formatCode="0.00_ ">
                  <c:v>2.45075878170911</c:v>
                </c:pt>
                <c:pt idx="1483" c:formatCode="0.00_ ">
                  <c:v>2.46729408620911</c:v>
                </c:pt>
                <c:pt idx="1484" c:formatCode="0.00_ ">
                  <c:v>2.52753406690911</c:v>
                </c:pt>
                <c:pt idx="1485" c:formatCode="0.00_ ">
                  <c:v>2.60548362310912</c:v>
                </c:pt>
                <c:pt idx="1486" c:formatCode="0.00_ ">
                  <c:v>2.62285783940912</c:v>
                </c:pt>
                <c:pt idx="1487" c:formatCode="0.00_ ">
                  <c:v>2.64617463120912</c:v>
                </c:pt>
                <c:pt idx="1488" c:formatCode="0.00_ ">
                  <c:v>2.63908148290911</c:v>
                </c:pt>
                <c:pt idx="1489" c:formatCode="0.00_ ">
                  <c:v>2.67494056170911</c:v>
                </c:pt>
                <c:pt idx="1490" c:formatCode="0.00_ ">
                  <c:v>2.65403372830912</c:v>
                </c:pt>
                <c:pt idx="1491" c:formatCode="0.00_ ">
                  <c:v>2.66201025510912</c:v>
                </c:pt>
                <c:pt idx="1492" c:formatCode="0.00_ ">
                  <c:v>2.74470114770911</c:v>
                </c:pt>
                <c:pt idx="1493" c:formatCode="0.00_ ">
                  <c:v>2.77748844570912</c:v>
                </c:pt>
                <c:pt idx="1494" c:formatCode="0.00_ ">
                  <c:v>2.75527859210911</c:v>
                </c:pt>
                <c:pt idx="1495" c:formatCode="0.00_ ">
                  <c:v>2.81169681130911</c:v>
                </c:pt>
                <c:pt idx="1496" c:formatCode="0.00_ ">
                  <c:v>2.83248031910911</c:v>
                </c:pt>
                <c:pt idx="1497" c:formatCode="0.00_ ">
                  <c:v>2.86659084040911</c:v>
                </c:pt>
                <c:pt idx="1498" c:formatCode="0.00_ ">
                  <c:v>2.86010740720912</c:v>
                </c:pt>
                <c:pt idx="1499" c:formatCode="0.00_ ">
                  <c:v>2.81396746030912</c:v>
                </c:pt>
                <c:pt idx="1500" c:formatCode="0.00_ ">
                  <c:v>2.80858694720911</c:v>
                </c:pt>
                <c:pt idx="1501" c:formatCode="0.00_ ">
                  <c:v>2.66367824970911</c:v>
                </c:pt>
                <c:pt idx="1502" c:formatCode="0.00_ ">
                  <c:v>2.77438293144103</c:v>
                </c:pt>
                <c:pt idx="1503" c:formatCode="0.00_ ">
                  <c:v>2.79473896744104</c:v>
                </c:pt>
                <c:pt idx="1504" c:formatCode="0.00_ ">
                  <c:v>2.81040114454103</c:v>
                </c:pt>
                <c:pt idx="1505" c:formatCode="0.00_ ">
                  <c:v>2.85915321744104</c:v>
                </c:pt>
                <c:pt idx="1506" c:formatCode="0.00_ ">
                  <c:v>2.83633813804103</c:v>
                </c:pt>
                <c:pt idx="1507" c:formatCode="0.00_ ">
                  <c:v>2.73736352744103</c:v>
                </c:pt>
                <c:pt idx="1508" c:formatCode="0.00_ ">
                  <c:v>2.79537688804103</c:v>
                </c:pt>
                <c:pt idx="1509" c:formatCode="0.00_ ">
                  <c:v>2.75622625844103</c:v>
                </c:pt>
                <c:pt idx="1510" c:formatCode="0.00_ ">
                  <c:v>2.69710377884103</c:v>
                </c:pt>
                <c:pt idx="1511" c:formatCode="0.00_ ">
                  <c:v>2.66614284754103</c:v>
                </c:pt>
                <c:pt idx="1512" c:formatCode="0.00_ ">
                  <c:v>2.56882116214104</c:v>
                </c:pt>
                <c:pt idx="1513" c:formatCode="0.00_ ">
                  <c:v>2.57063770484103</c:v>
                </c:pt>
                <c:pt idx="1514" c:formatCode="0.00_ ">
                  <c:v>2.52712831824104</c:v>
                </c:pt>
                <c:pt idx="1515" c:formatCode="0.00_ ">
                  <c:v>2.52068552654104</c:v>
                </c:pt>
                <c:pt idx="1516" c:formatCode="0.00_ ">
                  <c:v>2.55532085504103</c:v>
                </c:pt>
                <c:pt idx="1517" c:formatCode="0.00_ ">
                  <c:v>2.47018230674104</c:v>
                </c:pt>
                <c:pt idx="1518" c:formatCode="0.00_ ">
                  <c:v>2.51277863264103</c:v>
                </c:pt>
                <c:pt idx="1519" c:formatCode="0.00_ ">
                  <c:v>2.56736822704103</c:v>
                </c:pt>
                <c:pt idx="1520" c:formatCode="0.00_ ">
                  <c:v>2.53262274324103</c:v>
                </c:pt>
                <c:pt idx="1521" c:formatCode="0.00_ ">
                  <c:v>2.53083177824103</c:v>
                </c:pt>
                <c:pt idx="1522" c:formatCode="0.00_ ">
                  <c:v>2.49678575434103</c:v>
                </c:pt>
                <c:pt idx="1523" c:formatCode="0.00_ ">
                  <c:v>2.49176812164103</c:v>
                </c:pt>
                <c:pt idx="1524" c:formatCode="0.00_ ">
                  <c:v>2.47373016269144</c:v>
                </c:pt>
                <c:pt idx="1525" c:formatCode="0.00_ ">
                  <c:v>2.51923655779143</c:v>
                </c:pt>
                <c:pt idx="1526" c:formatCode="0.00_ ">
                  <c:v>2.50406863079144</c:v>
                </c:pt>
                <c:pt idx="1527" c:formatCode="0.00_ ">
                  <c:v>2.57518480339144</c:v>
                </c:pt>
                <c:pt idx="1528" c:formatCode="0.00_ ">
                  <c:v>2.58148635079144</c:v>
                </c:pt>
                <c:pt idx="1529" c:formatCode="0.00_ ">
                  <c:v>2.59601393199144</c:v>
                </c:pt>
                <c:pt idx="1530" c:formatCode="0.00_ ">
                  <c:v>2.54697000859144</c:v>
                </c:pt>
                <c:pt idx="1531" c:formatCode="0.00_ ">
                  <c:v>2.53393710969143</c:v>
                </c:pt>
                <c:pt idx="1532" c:formatCode="0.00_ ">
                  <c:v>2.57847203749143</c:v>
                </c:pt>
                <c:pt idx="1533" c:formatCode="0.00_ ">
                  <c:v>2.56551195509143</c:v>
                </c:pt>
                <c:pt idx="1534" c:formatCode="0.00_ ">
                  <c:v>2.57245642759144</c:v>
                </c:pt>
                <c:pt idx="1535" c:formatCode="0.00_ ">
                  <c:v>2.57560599319144</c:v>
                </c:pt>
                <c:pt idx="1536" c:formatCode="0.00_ ">
                  <c:v>2.59490722679144</c:v>
                </c:pt>
                <c:pt idx="1537" c:formatCode="0.00_ ">
                  <c:v>2.57549070219144</c:v>
                </c:pt>
                <c:pt idx="1538" c:formatCode="0.00_ ">
                  <c:v>2.59868391249144</c:v>
                </c:pt>
                <c:pt idx="1539" c:formatCode="0.00_ ">
                  <c:v>2.58630107529144</c:v>
                </c:pt>
                <c:pt idx="1540" c:formatCode="0.00_ ">
                  <c:v>2.53922066439144</c:v>
                </c:pt>
                <c:pt idx="1541" c:formatCode="0.00_ ">
                  <c:v>2.53922066439144</c:v>
                </c:pt>
                <c:pt idx="1542" c:formatCode="0.00_ ">
                  <c:v>2.52663199749144</c:v>
                </c:pt>
                <c:pt idx="1543" c:formatCode="0.00_ ">
                  <c:v>2.48834706209144</c:v>
                </c:pt>
                <c:pt idx="1544" c:formatCode="0.00_ ">
                  <c:v>2.49565327559144</c:v>
                </c:pt>
                <c:pt idx="1545" c:formatCode="0.00_ ">
                  <c:v>2.55163661979144</c:v>
                </c:pt>
                <c:pt idx="1546" c:formatCode="0.00_ ">
                  <c:v>2.582356640265</c:v>
                </c:pt>
                <c:pt idx="1547" c:formatCode="0.00_ ">
                  <c:v>2.570574222065</c:v>
                </c:pt>
                <c:pt idx="1548" c:formatCode="0.00_ ">
                  <c:v>2.598457964865</c:v>
                </c:pt>
                <c:pt idx="1549" c:formatCode="0.00_ ">
                  <c:v>2.598457964865</c:v>
                </c:pt>
                <c:pt idx="1550" c:formatCode="0.00_ ">
                  <c:v>2.608191254265</c:v>
                </c:pt>
                <c:pt idx="1551" c:formatCode="0.00_ ">
                  <c:v>2.595076869565</c:v>
                </c:pt>
                <c:pt idx="1552" c:formatCode="0.00_ ">
                  <c:v>2.604222032265</c:v>
                </c:pt>
                <c:pt idx="1553" c:formatCode="0.00_ ">
                  <c:v>2.577301174865</c:v>
                </c:pt>
                <c:pt idx="1554" c:formatCode="0.00_ ">
                  <c:v>2.583866364565</c:v>
                </c:pt>
                <c:pt idx="1555" c:formatCode="0.00_ ">
                  <c:v>2.573316727665</c:v>
                </c:pt>
                <c:pt idx="1556" c:formatCode="0.00_ ">
                  <c:v>2.596341680965</c:v>
                </c:pt>
                <c:pt idx="1557" c:formatCode="0.00_ ">
                  <c:v>2.576197505565</c:v>
                </c:pt>
                <c:pt idx="1558" c:formatCode="0.00_ ">
                  <c:v>2.554043032165</c:v>
                </c:pt>
                <c:pt idx="1559" c:formatCode="0.00_ ">
                  <c:v>2.505441004965</c:v>
                </c:pt>
                <c:pt idx="1560" c:formatCode="0.00_ ">
                  <c:v>2.496802109965</c:v>
                </c:pt>
                <c:pt idx="1561" c:formatCode="0.00_ ">
                  <c:v>2.53561646046499</c:v>
                </c:pt>
                <c:pt idx="1562" c:formatCode="0.00_ ">
                  <c:v>2.522007456765</c:v>
                </c:pt>
                <c:pt idx="1563" c:formatCode="0.00_ ">
                  <c:v>2.517383056365</c:v>
                </c:pt>
                <c:pt idx="1564" c:formatCode="0.00_ ">
                  <c:v>2.528747099065</c:v>
                </c:pt>
                <c:pt idx="1565" c:formatCode="0.00_ ">
                  <c:v>2.60159115127022</c:v>
                </c:pt>
                <c:pt idx="1566" c:formatCode="0.00_ ">
                  <c:v>2.63539196617022</c:v>
                </c:pt>
                <c:pt idx="1567" c:formatCode="0.00_ ">
                  <c:v>2.63570325307022</c:v>
                </c:pt>
                <c:pt idx="1568" c:formatCode="0.00_ ">
                  <c:v>2.64258904487022</c:v>
                </c:pt>
                <c:pt idx="1569" c:formatCode="0.00_ ">
                  <c:v>2.64409746717022</c:v>
                </c:pt>
                <c:pt idx="1570" c:formatCode="0.00_ ">
                  <c:v>2.67649622327021</c:v>
                </c:pt>
                <c:pt idx="1571" c:formatCode="0.00_ ">
                  <c:v>2.67816543117022</c:v>
                </c:pt>
                <c:pt idx="1572" c:formatCode="0.00_ ">
                  <c:v>2.67589830237021</c:v>
                </c:pt>
                <c:pt idx="1573" c:formatCode="0.00_ ">
                  <c:v>2.64825502657022</c:v>
                </c:pt>
                <c:pt idx="1574" c:formatCode="0.00_ ">
                  <c:v>2.64537150877021</c:v>
                </c:pt>
                <c:pt idx="1575" c:formatCode="0.00_ ">
                  <c:v>2.63868414797022</c:v>
                </c:pt>
                <c:pt idx="1576" c:formatCode="0.00_ ">
                  <c:v>2.67760174817022</c:v>
                </c:pt>
                <c:pt idx="1577" c:formatCode="0.00_ ">
                  <c:v>2.69480270107022</c:v>
                </c:pt>
                <c:pt idx="1578" c:formatCode="0.00_ ">
                  <c:v>2.69883156657022</c:v>
                </c:pt>
                <c:pt idx="1579" c:formatCode="0.00_ ">
                  <c:v>2.70351868437022</c:v>
                </c:pt>
                <c:pt idx="1580" c:formatCode="0.00_ ">
                  <c:v>2.70048950957022</c:v>
                </c:pt>
                <c:pt idx="1581" c:formatCode="0.00_ ">
                  <c:v>2.69058411627022</c:v>
                </c:pt>
                <c:pt idx="1582" c:formatCode="0.00_ ">
                  <c:v>2.68897431017022</c:v>
                </c:pt>
                <c:pt idx="1583" c:formatCode="0.00_ ">
                  <c:v>2.68897431017022</c:v>
                </c:pt>
                <c:pt idx="1584" c:formatCode="0.00_ ">
                  <c:v>2.66988453647022</c:v>
                </c:pt>
                <c:pt idx="1585" c:formatCode="0.00_ ">
                  <c:v>2.69901139227022</c:v>
                </c:pt>
                <c:pt idx="1586" c:formatCode="0.00_ ">
                  <c:v>2.7188482401833</c:v>
                </c:pt>
                <c:pt idx="1587" c:formatCode="0.00_ ">
                  <c:v>2.7748871867833</c:v>
                </c:pt>
                <c:pt idx="1588" c:formatCode="0.00_ ">
                  <c:v>2.8201983930833</c:v>
                </c:pt>
                <c:pt idx="1589" c:formatCode="0.00_ ">
                  <c:v>2.9592315630833</c:v>
                </c:pt>
                <c:pt idx="1590" c:formatCode="0.00_ ">
                  <c:v>2.9738102085833</c:v>
                </c:pt>
                <c:pt idx="1591" c:formatCode="0.00_ ">
                  <c:v>3.0428803499833</c:v>
                </c:pt>
                <c:pt idx="1592" c:formatCode="0.00_ ">
                  <c:v>3.1170999906833</c:v>
                </c:pt>
                <c:pt idx="1593" c:formatCode="0.00_ ">
                  <c:v>3.0596623162833</c:v>
                </c:pt>
                <c:pt idx="1594" c:formatCode="0.00_ ">
                  <c:v>3.1562047529833</c:v>
                </c:pt>
                <c:pt idx="1595" c:formatCode="0.00_ ">
                  <c:v>3.1543639181833</c:v>
                </c:pt>
                <c:pt idx="1596" c:formatCode="0.00_ ">
                  <c:v>3.07813986488329</c:v>
                </c:pt>
                <c:pt idx="1597" c:formatCode="0.00_ ">
                  <c:v>2.9568551832833</c:v>
                </c:pt>
                <c:pt idx="1598" c:formatCode="0.00_ ">
                  <c:v>2.9590031873833</c:v>
                </c:pt>
                <c:pt idx="1599" c:formatCode="0.00_ ">
                  <c:v>3.0846484124833</c:v>
                </c:pt>
                <c:pt idx="1600" c:formatCode="0.00_ ">
                  <c:v>3.1051592793833</c:v>
                </c:pt>
                <c:pt idx="1601" c:formatCode="0.00_ ">
                  <c:v>3.1162182702833</c:v>
                </c:pt>
                <c:pt idx="1602" c:formatCode="0.00_ ">
                  <c:v>3.1118443774833</c:v>
                </c:pt>
                <c:pt idx="1603" c:formatCode="0.00_ ">
                  <c:v>2.9926084220833</c:v>
                </c:pt>
                <c:pt idx="1604" c:formatCode="0.00_ ">
                  <c:v>2.9946029226833</c:v>
                </c:pt>
                <c:pt idx="1605" c:formatCode="0.00_ ">
                  <c:v>3.0111553130833</c:v>
                </c:pt>
                <c:pt idx="1606" c:formatCode="0.00_ ">
                  <c:v>3.0755947446833</c:v>
                </c:pt>
                <c:pt idx="1607" c:formatCode="0.00_ ">
                  <c:v>3.0813286725833</c:v>
                </c:pt>
                <c:pt idx="1608" c:formatCode="0.00_ ">
                  <c:v>3.1151591048833</c:v>
                </c:pt>
                <c:pt idx="1609" c:formatCode="0.00_ ">
                  <c:v>3.18737851340008</c:v>
                </c:pt>
                <c:pt idx="1610" c:formatCode="0.00_ ">
                  <c:v>3.18272393290007</c:v>
                </c:pt>
                <c:pt idx="1611" c:formatCode="0.00_ ">
                  <c:v>3.20054658150008</c:v>
                </c:pt>
                <c:pt idx="1612" c:formatCode="0.00_ ">
                  <c:v>3.20854910100007</c:v>
                </c:pt>
                <c:pt idx="1613" c:formatCode="0.00_ ">
                  <c:v>3.18104216880008</c:v>
                </c:pt>
                <c:pt idx="1614" c:formatCode="0.00_ ">
                  <c:v>3.20404603660007</c:v>
                </c:pt>
                <c:pt idx="1615" c:formatCode="0.00_ ">
                  <c:v>3.14612710770008</c:v>
                </c:pt>
                <c:pt idx="1616" c:formatCode="0.00_ ">
                  <c:v>3.13225643840008</c:v>
                </c:pt>
                <c:pt idx="1617" c:formatCode="0.00_ ">
                  <c:v>3.14819084810008</c:v>
                </c:pt>
                <c:pt idx="1618" c:formatCode="0.00_ ">
                  <c:v>3.17815414990008</c:v>
                </c:pt>
                <c:pt idx="1619" c:formatCode="0.00_ ">
                  <c:v>3.25029800990007</c:v>
                </c:pt>
                <c:pt idx="1620" c:formatCode="0.00_ ">
                  <c:v>3.26495568080008</c:v>
                </c:pt>
                <c:pt idx="1621" c:formatCode="0.00_ ">
                  <c:v>3.22123796100008</c:v>
                </c:pt>
                <c:pt idx="1622" c:formatCode="0.00_ ">
                  <c:v>3.18972491600008</c:v>
                </c:pt>
                <c:pt idx="1623" c:formatCode="0.00_ ">
                  <c:v>3.20977495050008</c:v>
                </c:pt>
                <c:pt idx="1624" c:formatCode="0.00_ ">
                  <c:v>3.22823820150007</c:v>
                </c:pt>
                <c:pt idx="1625" c:formatCode="0.00_ ">
                  <c:v>3.19966493570007</c:v>
                </c:pt>
                <c:pt idx="1626" c:formatCode="0.00_ ">
                  <c:v>3.13588810980008</c:v>
                </c:pt>
                <c:pt idx="1627" c:formatCode="0.00_ ">
                  <c:v>3.16231414970008</c:v>
                </c:pt>
                <c:pt idx="1628" c:formatCode="0.00_ ">
                  <c:v>3.21610987830007</c:v>
                </c:pt>
                <c:pt idx="1629" c:formatCode="0.00_ ">
                  <c:v>3.22082752230007</c:v>
                </c:pt>
                <c:pt idx="1630" c:formatCode="0.00_ ">
                  <c:v>3.23283165690007</c:v>
                </c:pt>
                <c:pt idx="1631" c:formatCode="0.00_ ">
                  <c:v>3.24092479300008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净值情况!$C$1</c:f>
              <c:strCache>
                <c:ptCount val="1"/>
                <c:pt idx="0">
                  <c:v>基准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净值情况!$A$2:$A$1633</c:f>
              <c:numCache>
                <c:formatCode>yyyy/m/d</c:formatCode>
                <c:ptCount val="1632"/>
                <c:pt idx="0" c:formatCode="yyyy/m/d">
                  <c:v>41701</c:v>
                </c:pt>
                <c:pt idx="1" c:formatCode="yyyy/m/d">
                  <c:v>41702</c:v>
                </c:pt>
                <c:pt idx="2" c:formatCode="yyyy/m/d">
                  <c:v>41703</c:v>
                </c:pt>
                <c:pt idx="3" c:formatCode="yyyy/m/d">
                  <c:v>41704</c:v>
                </c:pt>
                <c:pt idx="4" c:formatCode="yyyy/m/d">
                  <c:v>41705</c:v>
                </c:pt>
                <c:pt idx="5" c:formatCode="yyyy/m/d">
                  <c:v>41708</c:v>
                </c:pt>
                <c:pt idx="6" c:formatCode="yyyy/m/d">
                  <c:v>41709</c:v>
                </c:pt>
                <c:pt idx="7" c:formatCode="yyyy/m/d">
                  <c:v>41710</c:v>
                </c:pt>
                <c:pt idx="8" c:formatCode="yyyy/m/d">
                  <c:v>41711</c:v>
                </c:pt>
                <c:pt idx="9" c:formatCode="yyyy/m/d">
                  <c:v>41712</c:v>
                </c:pt>
                <c:pt idx="10" c:formatCode="yyyy/m/d">
                  <c:v>41715</c:v>
                </c:pt>
                <c:pt idx="11" c:formatCode="yyyy/m/d">
                  <c:v>41716</c:v>
                </c:pt>
                <c:pt idx="12" c:formatCode="yyyy/m/d">
                  <c:v>41717</c:v>
                </c:pt>
                <c:pt idx="13" c:formatCode="yyyy/m/d">
                  <c:v>41718</c:v>
                </c:pt>
                <c:pt idx="14" c:formatCode="yyyy/m/d">
                  <c:v>41719</c:v>
                </c:pt>
                <c:pt idx="15" c:formatCode="yyyy/m/d">
                  <c:v>41722</c:v>
                </c:pt>
                <c:pt idx="16" c:formatCode="yyyy/m/d">
                  <c:v>41723</c:v>
                </c:pt>
                <c:pt idx="17" c:formatCode="yyyy/m/d">
                  <c:v>41724</c:v>
                </c:pt>
                <c:pt idx="18" c:formatCode="yyyy/m/d">
                  <c:v>41725</c:v>
                </c:pt>
                <c:pt idx="19" c:formatCode="yyyy/m/d">
                  <c:v>41726</c:v>
                </c:pt>
                <c:pt idx="20" c:formatCode="yyyy/m/d">
                  <c:v>41729</c:v>
                </c:pt>
                <c:pt idx="21" c:formatCode="yyyy/m/d">
                  <c:v>41730</c:v>
                </c:pt>
                <c:pt idx="22" c:formatCode="yyyy/m/d">
                  <c:v>41731</c:v>
                </c:pt>
                <c:pt idx="23" c:formatCode="yyyy/m/d">
                  <c:v>41732</c:v>
                </c:pt>
                <c:pt idx="24" c:formatCode="yyyy/m/d">
                  <c:v>41733</c:v>
                </c:pt>
                <c:pt idx="25" c:formatCode="yyyy/m/d">
                  <c:v>41737</c:v>
                </c:pt>
                <c:pt idx="26" c:formatCode="yyyy/m/d">
                  <c:v>41738</c:v>
                </c:pt>
                <c:pt idx="27" c:formatCode="yyyy/m/d">
                  <c:v>41739</c:v>
                </c:pt>
                <c:pt idx="28" c:formatCode="yyyy/m/d">
                  <c:v>41740</c:v>
                </c:pt>
                <c:pt idx="29" c:formatCode="yyyy/m/d">
                  <c:v>41743</c:v>
                </c:pt>
                <c:pt idx="30" c:formatCode="yyyy/m/d">
                  <c:v>41744</c:v>
                </c:pt>
                <c:pt idx="31" c:formatCode="yyyy/m/d">
                  <c:v>41745</c:v>
                </c:pt>
                <c:pt idx="32" c:formatCode="yyyy/m/d">
                  <c:v>41746</c:v>
                </c:pt>
                <c:pt idx="33" c:formatCode="yyyy/m/d">
                  <c:v>41747</c:v>
                </c:pt>
                <c:pt idx="34" c:formatCode="yyyy/m/d">
                  <c:v>41750</c:v>
                </c:pt>
                <c:pt idx="35" c:formatCode="yyyy/m/d">
                  <c:v>41751</c:v>
                </c:pt>
                <c:pt idx="36" c:formatCode="yyyy/m/d">
                  <c:v>41752</c:v>
                </c:pt>
                <c:pt idx="37" c:formatCode="yyyy/m/d">
                  <c:v>41753</c:v>
                </c:pt>
                <c:pt idx="38" c:formatCode="yyyy/m/d">
                  <c:v>41754</c:v>
                </c:pt>
                <c:pt idx="39" c:formatCode="yyyy/m/d">
                  <c:v>41757</c:v>
                </c:pt>
                <c:pt idx="40" c:formatCode="yyyy/m/d">
                  <c:v>41758</c:v>
                </c:pt>
                <c:pt idx="41" c:formatCode="yyyy/m/d">
                  <c:v>41759</c:v>
                </c:pt>
                <c:pt idx="42" c:formatCode="yyyy/m/d">
                  <c:v>41763</c:v>
                </c:pt>
                <c:pt idx="43" c:formatCode="yyyy/m/d">
                  <c:v>41764</c:v>
                </c:pt>
                <c:pt idx="44" c:formatCode="yyyy/m/d">
                  <c:v>41765</c:v>
                </c:pt>
                <c:pt idx="45" c:formatCode="yyyy/m/d">
                  <c:v>41766</c:v>
                </c:pt>
                <c:pt idx="46" c:formatCode="yyyy/m/d">
                  <c:v>41767</c:v>
                </c:pt>
                <c:pt idx="47" c:formatCode="yyyy/m/d">
                  <c:v>41768</c:v>
                </c:pt>
                <c:pt idx="48" c:formatCode="yyyy/m/d">
                  <c:v>41771</c:v>
                </c:pt>
                <c:pt idx="49" c:formatCode="yyyy/m/d">
                  <c:v>41772</c:v>
                </c:pt>
                <c:pt idx="50" c:formatCode="yyyy/m/d">
                  <c:v>41773</c:v>
                </c:pt>
                <c:pt idx="51" c:formatCode="yyyy/m/d">
                  <c:v>41774</c:v>
                </c:pt>
                <c:pt idx="52" c:formatCode="yyyy/m/d">
                  <c:v>41775</c:v>
                </c:pt>
                <c:pt idx="53" c:formatCode="yyyy/m/d">
                  <c:v>41778</c:v>
                </c:pt>
                <c:pt idx="54" c:formatCode="yyyy/m/d">
                  <c:v>41779</c:v>
                </c:pt>
                <c:pt idx="55" c:formatCode="yyyy/m/d">
                  <c:v>41780</c:v>
                </c:pt>
                <c:pt idx="56" c:formatCode="yyyy/m/d">
                  <c:v>41781</c:v>
                </c:pt>
                <c:pt idx="57" c:formatCode="yyyy/m/d">
                  <c:v>41782</c:v>
                </c:pt>
                <c:pt idx="58" c:formatCode="yyyy/m/d">
                  <c:v>41785</c:v>
                </c:pt>
                <c:pt idx="59" c:formatCode="yyyy/m/d">
                  <c:v>41786</c:v>
                </c:pt>
                <c:pt idx="60" c:formatCode="yyyy/m/d">
                  <c:v>41787</c:v>
                </c:pt>
                <c:pt idx="61" c:formatCode="yyyy/m/d">
                  <c:v>41788</c:v>
                </c:pt>
                <c:pt idx="62" c:formatCode="yyyy/m/d">
                  <c:v>41789</c:v>
                </c:pt>
                <c:pt idx="63" c:formatCode="yyyy/m/d">
                  <c:v>41793</c:v>
                </c:pt>
                <c:pt idx="64" c:formatCode="yyyy/m/d">
                  <c:v>41794</c:v>
                </c:pt>
                <c:pt idx="65" c:formatCode="yyyy/m/d">
                  <c:v>41795</c:v>
                </c:pt>
                <c:pt idx="66" c:formatCode="yyyy/m/d">
                  <c:v>41796</c:v>
                </c:pt>
                <c:pt idx="67" c:formatCode="yyyy/m/d">
                  <c:v>41799</c:v>
                </c:pt>
                <c:pt idx="68" c:formatCode="yyyy/m/d">
                  <c:v>41800</c:v>
                </c:pt>
                <c:pt idx="69" c:formatCode="yyyy/m/d">
                  <c:v>41801</c:v>
                </c:pt>
                <c:pt idx="70" c:formatCode="yyyy/m/d">
                  <c:v>41802</c:v>
                </c:pt>
                <c:pt idx="71" c:formatCode="yyyy/m/d">
                  <c:v>41803</c:v>
                </c:pt>
                <c:pt idx="72" c:formatCode="yyyy/m/d">
                  <c:v>41806</c:v>
                </c:pt>
                <c:pt idx="73" c:formatCode="yyyy/m/d">
                  <c:v>41807</c:v>
                </c:pt>
                <c:pt idx="74" c:formatCode="yyyy/m/d">
                  <c:v>41808</c:v>
                </c:pt>
                <c:pt idx="75" c:formatCode="yyyy/m/d">
                  <c:v>41809</c:v>
                </c:pt>
                <c:pt idx="76" c:formatCode="yyyy/m/d">
                  <c:v>41810</c:v>
                </c:pt>
                <c:pt idx="77" c:formatCode="yyyy/m/d">
                  <c:v>41813</c:v>
                </c:pt>
                <c:pt idx="78" c:formatCode="yyyy/m/d">
                  <c:v>41814</c:v>
                </c:pt>
                <c:pt idx="79" c:formatCode="yyyy/m/d">
                  <c:v>41815</c:v>
                </c:pt>
                <c:pt idx="80" c:formatCode="yyyy/m/d">
                  <c:v>41816</c:v>
                </c:pt>
                <c:pt idx="81" c:formatCode="yyyy/m/d">
                  <c:v>41817</c:v>
                </c:pt>
                <c:pt idx="82" c:formatCode="yyyy/m/d">
                  <c:v>41820</c:v>
                </c:pt>
                <c:pt idx="83" c:formatCode="yyyy/m/d">
                  <c:v>41821</c:v>
                </c:pt>
                <c:pt idx="84" c:formatCode="yyyy/m/d">
                  <c:v>41822</c:v>
                </c:pt>
                <c:pt idx="85" c:formatCode="yyyy/m/d">
                  <c:v>41823</c:v>
                </c:pt>
                <c:pt idx="86" c:formatCode="yyyy/m/d">
                  <c:v>41824</c:v>
                </c:pt>
                <c:pt idx="87" c:formatCode="yyyy/m/d">
                  <c:v>41827</c:v>
                </c:pt>
                <c:pt idx="88" c:formatCode="yyyy/m/d">
                  <c:v>41828</c:v>
                </c:pt>
                <c:pt idx="89" c:formatCode="yyyy/m/d">
                  <c:v>41829</c:v>
                </c:pt>
                <c:pt idx="90" c:formatCode="yyyy/m/d">
                  <c:v>41830</c:v>
                </c:pt>
                <c:pt idx="91" c:formatCode="yyyy/m/d">
                  <c:v>41831</c:v>
                </c:pt>
                <c:pt idx="92" c:formatCode="yyyy/m/d">
                  <c:v>41834</c:v>
                </c:pt>
                <c:pt idx="93" c:formatCode="yyyy/m/d">
                  <c:v>41835</c:v>
                </c:pt>
                <c:pt idx="94" c:formatCode="yyyy/m/d">
                  <c:v>41836</c:v>
                </c:pt>
                <c:pt idx="95" c:formatCode="yyyy/m/d">
                  <c:v>41837</c:v>
                </c:pt>
                <c:pt idx="96" c:formatCode="yyyy/m/d">
                  <c:v>41838</c:v>
                </c:pt>
                <c:pt idx="97" c:formatCode="yyyy/m/d">
                  <c:v>41841</c:v>
                </c:pt>
                <c:pt idx="98" c:formatCode="yyyy/m/d">
                  <c:v>41842</c:v>
                </c:pt>
                <c:pt idx="99" c:formatCode="yyyy/m/d">
                  <c:v>41843</c:v>
                </c:pt>
                <c:pt idx="100" c:formatCode="yyyy/m/d">
                  <c:v>41844</c:v>
                </c:pt>
                <c:pt idx="101" c:formatCode="yyyy/m/d">
                  <c:v>41845</c:v>
                </c:pt>
                <c:pt idx="102" c:formatCode="yyyy/m/d">
                  <c:v>41848</c:v>
                </c:pt>
                <c:pt idx="103" c:formatCode="yyyy/m/d">
                  <c:v>41849</c:v>
                </c:pt>
                <c:pt idx="104" c:formatCode="yyyy/m/d">
                  <c:v>41850</c:v>
                </c:pt>
                <c:pt idx="105" c:formatCode="yyyy/m/d">
                  <c:v>41851</c:v>
                </c:pt>
                <c:pt idx="106" c:formatCode="yyyy/m/d">
                  <c:v>41852</c:v>
                </c:pt>
                <c:pt idx="107" c:formatCode="yyyy/m/d">
                  <c:v>41855</c:v>
                </c:pt>
                <c:pt idx="108" c:formatCode="yyyy/m/d">
                  <c:v>41856</c:v>
                </c:pt>
                <c:pt idx="109" c:formatCode="yyyy/m/d">
                  <c:v>41857</c:v>
                </c:pt>
                <c:pt idx="110" c:formatCode="yyyy/m/d">
                  <c:v>41858</c:v>
                </c:pt>
                <c:pt idx="111" c:formatCode="yyyy/m/d">
                  <c:v>41859</c:v>
                </c:pt>
                <c:pt idx="112" c:formatCode="yyyy/m/d">
                  <c:v>41862</c:v>
                </c:pt>
                <c:pt idx="113" c:formatCode="yyyy/m/d">
                  <c:v>41863</c:v>
                </c:pt>
                <c:pt idx="114" c:formatCode="yyyy/m/d">
                  <c:v>41864</c:v>
                </c:pt>
                <c:pt idx="115" c:formatCode="yyyy/m/d">
                  <c:v>41865</c:v>
                </c:pt>
                <c:pt idx="116" c:formatCode="yyyy/m/d">
                  <c:v>41866</c:v>
                </c:pt>
                <c:pt idx="117" c:formatCode="yyyy/m/d">
                  <c:v>41869</c:v>
                </c:pt>
                <c:pt idx="118" c:formatCode="yyyy/m/d">
                  <c:v>41870</c:v>
                </c:pt>
                <c:pt idx="119" c:formatCode="yyyy/m/d">
                  <c:v>41871</c:v>
                </c:pt>
                <c:pt idx="120" c:formatCode="yyyy/m/d">
                  <c:v>41872</c:v>
                </c:pt>
                <c:pt idx="121" c:formatCode="yyyy/m/d">
                  <c:v>41873</c:v>
                </c:pt>
                <c:pt idx="122" c:formatCode="yyyy/m/d">
                  <c:v>41876</c:v>
                </c:pt>
                <c:pt idx="123" c:formatCode="yyyy/m/d">
                  <c:v>41877</c:v>
                </c:pt>
                <c:pt idx="124" c:formatCode="yyyy/m/d">
                  <c:v>41878</c:v>
                </c:pt>
                <c:pt idx="125" c:formatCode="yyyy/m/d">
                  <c:v>41879</c:v>
                </c:pt>
                <c:pt idx="126" c:formatCode="yyyy/m/d">
                  <c:v>41880</c:v>
                </c:pt>
                <c:pt idx="127" c:formatCode="yyyy/m/d">
                  <c:v>41883</c:v>
                </c:pt>
                <c:pt idx="128" c:formatCode="yyyy/m/d">
                  <c:v>41884</c:v>
                </c:pt>
                <c:pt idx="129" c:formatCode="yyyy/m/d">
                  <c:v>41885</c:v>
                </c:pt>
                <c:pt idx="130" c:formatCode="yyyy/m/d">
                  <c:v>41886</c:v>
                </c:pt>
                <c:pt idx="131" c:formatCode="yyyy/m/d">
                  <c:v>41887</c:v>
                </c:pt>
                <c:pt idx="132" c:formatCode="yyyy/m/d">
                  <c:v>41891</c:v>
                </c:pt>
                <c:pt idx="133" c:formatCode="yyyy/m/d">
                  <c:v>41892</c:v>
                </c:pt>
                <c:pt idx="134" c:formatCode="yyyy/m/d">
                  <c:v>41893</c:v>
                </c:pt>
                <c:pt idx="135" c:formatCode="yyyy/m/d">
                  <c:v>41894</c:v>
                </c:pt>
                <c:pt idx="136" c:formatCode="yyyy/m/d">
                  <c:v>41897</c:v>
                </c:pt>
                <c:pt idx="137" c:formatCode="yyyy/m/d">
                  <c:v>41898</c:v>
                </c:pt>
                <c:pt idx="138" c:formatCode="yyyy/m/d">
                  <c:v>41899</c:v>
                </c:pt>
                <c:pt idx="139" c:formatCode="yyyy/m/d">
                  <c:v>41900</c:v>
                </c:pt>
                <c:pt idx="140" c:formatCode="yyyy/m/d">
                  <c:v>41901</c:v>
                </c:pt>
                <c:pt idx="141" c:formatCode="yyyy/m/d">
                  <c:v>41904</c:v>
                </c:pt>
                <c:pt idx="142" c:formatCode="yyyy/m/d">
                  <c:v>41905</c:v>
                </c:pt>
                <c:pt idx="143" c:formatCode="yyyy/m/d">
                  <c:v>41906</c:v>
                </c:pt>
                <c:pt idx="144" c:formatCode="yyyy/m/d">
                  <c:v>41907</c:v>
                </c:pt>
                <c:pt idx="145" c:formatCode="yyyy/m/d">
                  <c:v>41908</c:v>
                </c:pt>
                <c:pt idx="146" c:formatCode="yyyy/m/d">
                  <c:v>41910</c:v>
                </c:pt>
                <c:pt idx="147" c:formatCode="yyyy/m/d">
                  <c:v>41911</c:v>
                </c:pt>
                <c:pt idx="148" c:formatCode="yyyy/m/d">
                  <c:v>41912</c:v>
                </c:pt>
                <c:pt idx="149" c:formatCode="yyyy/m/d">
                  <c:v>41920</c:v>
                </c:pt>
                <c:pt idx="150" c:formatCode="yyyy/m/d">
                  <c:v>41921</c:v>
                </c:pt>
                <c:pt idx="151" c:formatCode="yyyy/m/d">
                  <c:v>41922</c:v>
                </c:pt>
                <c:pt idx="152" c:formatCode="yyyy/m/d">
                  <c:v>41923</c:v>
                </c:pt>
                <c:pt idx="153" c:formatCode="yyyy/m/d">
                  <c:v>41925</c:v>
                </c:pt>
                <c:pt idx="154" c:formatCode="yyyy/m/d">
                  <c:v>41926</c:v>
                </c:pt>
                <c:pt idx="155" c:formatCode="yyyy/m/d">
                  <c:v>41927</c:v>
                </c:pt>
                <c:pt idx="156" c:formatCode="yyyy/m/d">
                  <c:v>41928</c:v>
                </c:pt>
                <c:pt idx="157" c:formatCode="yyyy/m/d">
                  <c:v>41929</c:v>
                </c:pt>
                <c:pt idx="158" c:formatCode="yyyy/m/d">
                  <c:v>41932</c:v>
                </c:pt>
                <c:pt idx="159" c:formatCode="yyyy/m/d">
                  <c:v>41933</c:v>
                </c:pt>
                <c:pt idx="160" c:formatCode="yyyy/m/d">
                  <c:v>41934</c:v>
                </c:pt>
                <c:pt idx="161" c:formatCode="yyyy/m/d">
                  <c:v>41935</c:v>
                </c:pt>
                <c:pt idx="162" c:formatCode="yyyy/m/d">
                  <c:v>41936</c:v>
                </c:pt>
                <c:pt idx="163" c:formatCode="yyyy/m/d">
                  <c:v>41939</c:v>
                </c:pt>
                <c:pt idx="164" c:formatCode="yyyy/m/d">
                  <c:v>41940</c:v>
                </c:pt>
                <c:pt idx="165" c:formatCode="yyyy/m/d">
                  <c:v>41941</c:v>
                </c:pt>
                <c:pt idx="166" c:formatCode="yyyy/m/d">
                  <c:v>41942</c:v>
                </c:pt>
                <c:pt idx="167" c:formatCode="yyyy/m/d">
                  <c:v>41943</c:v>
                </c:pt>
                <c:pt idx="168" c:formatCode="yyyy/m/d">
                  <c:v>41946</c:v>
                </c:pt>
                <c:pt idx="169" c:formatCode="yyyy/m/d">
                  <c:v>41947</c:v>
                </c:pt>
                <c:pt idx="170" c:formatCode="yyyy/m/d">
                  <c:v>41948</c:v>
                </c:pt>
                <c:pt idx="171" c:formatCode="yyyy/m/d">
                  <c:v>41949</c:v>
                </c:pt>
                <c:pt idx="172" c:formatCode="yyyy/m/d">
                  <c:v>41950</c:v>
                </c:pt>
                <c:pt idx="173" c:formatCode="yyyy/m/d">
                  <c:v>41953</c:v>
                </c:pt>
                <c:pt idx="174" c:formatCode="yyyy/m/d">
                  <c:v>41954</c:v>
                </c:pt>
                <c:pt idx="175" c:formatCode="yyyy/m/d">
                  <c:v>41955</c:v>
                </c:pt>
                <c:pt idx="176" c:formatCode="yyyy/m/d">
                  <c:v>41956</c:v>
                </c:pt>
                <c:pt idx="177" c:formatCode="yyyy/m/d">
                  <c:v>41957</c:v>
                </c:pt>
                <c:pt idx="178" c:formatCode="yyyy/m/d">
                  <c:v>41960</c:v>
                </c:pt>
                <c:pt idx="179" c:formatCode="yyyy/m/d">
                  <c:v>41961</c:v>
                </c:pt>
                <c:pt idx="180" c:formatCode="yyyy/m/d">
                  <c:v>41962</c:v>
                </c:pt>
                <c:pt idx="181" c:formatCode="yyyy/m/d">
                  <c:v>41963</c:v>
                </c:pt>
                <c:pt idx="182" c:formatCode="yyyy/m/d">
                  <c:v>41964</c:v>
                </c:pt>
                <c:pt idx="183" c:formatCode="yyyy/m/d">
                  <c:v>41967</c:v>
                </c:pt>
                <c:pt idx="184" c:formatCode="yyyy/m/d">
                  <c:v>41968</c:v>
                </c:pt>
                <c:pt idx="185" c:formatCode="yyyy/m/d">
                  <c:v>41969</c:v>
                </c:pt>
                <c:pt idx="186" c:formatCode="yyyy/m/d">
                  <c:v>41970</c:v>
                </c:pt>
                <c:pt idx="187" c:formatCode="yyyy/m/d">
                  <c:v>41971</c:v>
                </c:pt>
                <c:pt idx="188" c:formatCode="yyyy/m/d">
                  <c:v>41974</c:v>
                </c:pt>
                <c:pt idx="189" c:formatCode="yyyy/m/d">
                  <c:v>41975</c:v>
                </c:pt>
                <c:pt idx="190" c:formatCode="yyyy/m/d">
                  <c:v>41976</c:v>
                </c:pt>
                <c:pt idx="191" c:formatCode="yyyy/m/d">
                  <c:v>41977</c:v>
                </c:pt>
                <c:pt idx="192" c:formatCode="yyyy/m/d">
                  <c:v>41978</c:v>
                </c:pt>
                <c:pt idx="193" c:formatCode="yyyy/m/d">
                  <c:v>41981</c:v>
                </c:pt>
                <c:pt idx="194" c:formatCode="yyyy/m/d">
                  <c:v>41982</c:v>
                </c:pt>
                <c:pt idx="195" c:formatCode="yyyy/m/d">
                  <c:v>41983</c:v>
                </c:pt>
                <c:pt idx="196" c:formatCode="yyyy/m/d">
                  <c:v>41984</c:v>
                </c:pt>
                <c:pt idx="197" c:formatCode="yyyy/m/d">
                  <c:v>41985</c:v>
                </c:pt>
                <c:pt idx="198" c:formatCode="yyyy/m/d">
                  <c:v>41988</c:v>
                </c:pt>
                <c:pt idx="199" c:formatCode="yyyy/m/d">
                  <c:v>41989</c:v>
                </c:pt>
                <c:pt idx="200" c:formatCode="yyyy/m/d">
                  <c:v>41990</c:v>
                </c:pt>
                <c:pt idx="201" c:formatCode="yyyy/m/d">
                  <c:v>41991</c:v>
                </c:pt>
                <c:pt idx="202" c:formatCode="yyyy/m/d">
                  <c:v>41992</c:v>
                </c:pt>
                <c:pt idx="203" c:formatCode="yyyy/m/d">
                  <c:v>41995</c:v>
                </c:pt>
                <c:pt idx="204" c:formatCode="yyyy/m/d">
                  <c:v>41996</c:v>
                </c:pt>
                <c:pt idx="205" c:formatCode="yyyy/m/d">
                  <c:v>41997</c:v>
                </c:pt>
                <c:pt idx="206" c:formatCode="yyyy/m/d">
                  <c:v>41998</c:v>
                </c:pt>
                <c:pt idx="207" c:formatCode="yyyy/m/d">
                  <c:v>41999</c:v>
                </c:pt>
                <c:pt idx="208" c:formatCode="yyyy/m/d">
                  <c:v>42002</c:v>
                </c:pt>
                <c:pt idx="209" c:formatCode="yyyy/m/d">
                  <c:v>42003</c:v>
                </c:pt>
                <c:pt idx="210" c:formatCode="yyyy/m/d">
                  <c:v>42004</c:v>
                </c:pt>
                <c:pt idx="211" c:formatCode="yyyy/m/d">
                  <c:v>42008</c:v>
                </c:pt>
                <c:pt idx="212" c:formatCode="yyyy/m/d">
                  <c:v>42009</c:v>
                </c:pt>
                <c:pt idx="213" c:formatCode="yyyy/m/d">
                  <c:v>42010</c:v>
                </c:pt>
                <c:pt idx="214" c:formatCode="yyyy/m/d">
                  <c:v>42011</c:v>
                </c:pt>
                <c:pt idx="215" c:formatCode="yyyy/m/d">
                  <c:v>42012</c:v>
                </c:pt>
                <c:pt idx="216" c:formatCode="yyyy/m/d">
                  <c:v>42013</c:v>
                </c:pt>
                <c:pt idx="217" c:formatCode="yyyy/m/d">
                  <c:v>42016</c:v>
                </c:pt>
                <c:pt idx="218" c:formatCode="yyyy/m/d">
                  <c:v>42017</c:v>
                </c:pt>
                <c:pt idx="219" c:formatCode="yyyy/m/d">
                  <c:v>42018</c:v>
                </c:pt>
                <c:pt idx="220" c:formatCode="yyyy/m/d">
                  <c:v>42019</c:v>
                </c:pt>
                <c:pt idx="221" c:formatCode="yyyy/m/d">
                  <c:v>42020</c:v>
                </c:pt>
                <c:pt idx="222" c:formatCode="yyyy/m/d">
                  <c:v>42023</c:v>
                </c:pt>
                <c:pt idx="223" c:formatCode="yyyy/m/d">
                  <c:v>42024</c:v>
                </c:pt>
                <c:pt idx="224" c:formatCode="yyyy/m/d">
                  <c:v>42025</c:v>
                </c:pt>
                <c:pt idx="225" c:formatCode="yyyy/m/d">
                  <c:v>42026</c:v>
                </c:pt>
                <c:pt idx="226" c:formatCode="yyyy/m/d">
                  <c:v>42027</c:v>
                </c:pt>
                <c:pt idx="227" c:formatCode="yyyy/m/d">
                  <c:v>42030</c:v>
                </c:pt>
                <c:pt idx="228" c:formatCode="yyyy/m/d">
                  <c:v>42031</c:v>
                </c:pt>
                <c:pt idx="229" c:formatCode="yyyy/m/d">
                  <c:v>42032</c:v>
                </c:pt>
                <c:pt idx="230" c:formatCode="yyyy/m/d">
                  <c:v>42033</c:v>
                </c:pt>
                <c:pt idx="231" c:formatCode="yyyy/m/d">
                  <c:v>42034</c:v>
                </c:pt>
                <c:pt idx="232" c:formatCode="yyyy/m/d">
                  <c:v>42037</c:v>
                </c:pt>
                <c:pt idx="233" c:formatCode="yyyy/m/d">
                  <c:v>42038</c:v>
                </c:pt>
                <c:pt idx="234" c:formatCode="yyyy/m/d">
                  <c:v>42039</c:v>
                </c:pt>
                <c:pt idx="235" c:formatCode="yyyy/m/d">
                  <c:v>42040</c:v>
                </c:pt>
                <c:pt idx="236" c:formatCode="yyyy/m/d">
                  <c:v>42041</c:v>
                </c:pt>
                <c:pt idx="237" c:formatCode="yyyy/m/d">
                  <c:v>42044</c:v>
                </c:pt>
                <c:pt idx="238" c:formatCode="yyyy/m/d">
                  <c:v>42045</c:v>
                </c:pt>
                <c:pt idx="239" c:formatCode="yyyy/m/d">
                  <c:v>42046</c:v>
                </c:pt>
                <c:pt idx="240" c:formatCode="yyyy/m/d">
                  <c:v>42047</c:v>
                </c:pt>
                <c:pt idx="241" c:formatCode="yyyy/m/d">
                  <c:v>42048</c:v>
                </c:pt>
                <c:pt idx="242" c:formatCode="yyyy/m/d">
                  <c:v>42050</c:v>
                </c:pt>
                <c:pt idx="243" c:formatCode="yyyy/m/d">
                  <c:v>42051</c:v>
                </c:pt>
                <c:pt idx="244" c:formatCode="yyyy/m/d">
                  <c:v>42052</c:v>
                </c:pt>
                <c:pt idx="245" c:formatCode="yyyy/m/d">
                  <c:v>42060</c:v>
                </c:pt>
                <c:pt idx="246" c:formatCode="yyyy/m/d">
                  <c:v>42061</c:v>
                </c:pt>
                <c:pt idx="247" c:formatCode="yyyy/m/d">
                  <c:v>42062</c:v>
                </c:pt>
                <c:pt idx="248" c:formatCode="yyyy/m/d">
                  <c:v>42063</c:v>
                </c:pt>
                <c:pt idx="249" c:formatCode="yyyy/m/d">
                  <c:v>42065</c:v>
                </c:pt>
                <c:pt idx="250" c:formatCode="yyyy/m/d">
                  <c:v>42066</c:v>
                </c:pt>
                <c:pt idx="251" c:formatCode="yyyy/m/d">
                  <c:v>42067</c:v>
                </c:pt>
                <c:pt idx="252" c:formatCode="yyyy/m/d">
                  <c:v>42068</c:v>
                </c:pt>
                <c:pt idx="253" c:formatCode="yyyy/m/d">
                  <c:v>42069</c:v>
                </c:pt>
                <c:pt idx="254" c:formatCode="yyyy/m/d">
                  <c:v>42072</c:v>
                </c:pt>
                <c:pt idx="255" c:formatCode="yyyy/m/d">
                  <c:v>42073</c:v>
                </c:pt>
                <c:pt idx="256" c:formatCode="yyyy/m/d">
                  <c:v>42074</c:v>
                </c:pt>
                <c:pt idx="257" c:formatCode="yyyy/m/d">
                  <c:v>42075</c:v>
                </c:pt>
                <c:pt idx="258" c:formatCode="yyyy/m/d">
                  <c:v>42076</c:v>
                </c:pt>
                <c:pt idx="259" c:formatCode="yyyy/m/d">
                  <c:v>42079</c:v>
                </c:pt>
                <c:pt idx="260" c:formatCode="yyyy/m/d">
                  <c:v>42080</c:v>
                </c:pt>
                <c:pt idx="261" c:formatCode="yyyy/m/d">
                  <c:v>42081</c:v>
                </c:pt>
                <c:pt idx="262" c:formatCode="yyyy/m/d">
                  <c:v>42082</c:v>
                </c:pt>
                <c:pt idx="263" c:formatCode="yyyy/m/d">
                  <c:v>42083</c:v>
                </c:pt>
                <c:pt idx="264" c:formatCode="yyyy/m/d">
                  <c:v>42086</c:v>
                </c:pt>
                <c:pt idx="265" c:formatCode="yyyy/m/d">
                  <c:v>42087</c:v>
                </c:pt>
                <c:pt idx="266" c:formatCode="yyyy/m/d">
                  <c:v>42088</c:v>
                </c:pt>
                <c:pt idx="267" c:formatCode="yyyy/m/d">
                  <c:v>42089</c:v>
                </c:pt>
                <c:pt idx="268" c:formatCode="yyyy/m/d">
                  <c:v>42090</c:v>
                </c:pt>
                <c:pt idx="269" c:formatCode="yyyy/m/d">
                  <c:v>42093</c:v>
                </c:pt>
                <c:pt idx="270" c:formatCode="yyyy/m/d">
                  <c:v>42094</c:v>
                </c:pt>
                <c:pt idx="271" c:formatCode="yyyy/m/d">
                  <c:v>42095</c:v>
                </c:pt>
                <c:pt idx="272" c:formatCode="yyyy/m/d">
                  <c:v>42096</c:v>
                </c:pt>
                <c:pt idx="273" c:formatCode="yyyy/m/d">
                  <c:v>42097</c:v>
                </c:pt>
                <c:pt idx="274" c:formatCode="yyyy/m/d">
                  <c:v>42101</c:v>
                </c:pt>
                <c:pt idx="275" c:formatCode="yyyy/m/d">
                  <c:v>42102</c:v>
                </c:pt>
                <c:pt idx="276" c:formatCode="yyyy/m/d">
                  <c:v>42103</c:v>
                </c:pt>
                <c:pt idx="277" c:formatCode="yyyy/m/d">
                  <c:v>42104</c:v>
                </c:pt>
                <c:pt idx="278" c:formatCode="yyyy/m/d">
                  <c:v>42107</c:v>
                </c:pt>
                <c:pt idx="279" c:formatCode="yyyy/m/d">
                  <c:v>42108</c:v>
                </c:pt>
                <c:pt idx="280" c:formatCode="yyyy/m/d">
                  <c:v>42109</c:v>
                </c:pt>
                <c:pt idx="281" c:formatCode="yyyy/m/d">
                  <c:v>42110</c:v>
                </c:pt>
                <c:pt idx="282" c:formatCode="yyyy/m/d">
                  <c:v>42111</c:v>
                </c:pt>
                <c:pt idx="283" c:formatCode="yyyy/m/d">
                  <c:v>42114</c:v>
                </c:pt>
                <c:pt idx="284" c:formatCode="yyyy/m/d">
                  <c:v>42115</c:v>
                </c:pt>
                <c:pt idx="285" c:formatCode="yyyy/m/d">
                  <c:v>42116</c:v>
                </c:pt>
                <c:pt idx="286" c:formatCode="yyyy/m/d">
                  <c:v>42117</c:v>
                </c:pt>
                <c:pt idx="287" c:formatCode="yyyy/m/d">
                  <c:v>42118</c:v>
                </c:pt>
                <c:pt idx="288" c:formatCode="yyyy/m/d">
                  <c:v>42121</c:v>
                </c:pt>
                <c:pt idx="289" c:formatCode="yyyy/m/d">
                  <c:v>42122</c:v>
                </c:pt>
                <c:pt idx="290" c:formatCode="yyyy/m/d">
                  <c:v>42123</c:v>
                </c:pt>
                <c:pt idx="291" c:formatCode="yyyy/m/d">
                  <c:v>42124</c:v>
                </c:pt>
                <c:pt idx="292" c:formatCode="yyyy/m/d">
                  <c:v>42128</c:v>
                </c:pt>
                <c:pt idx="293" c:formatCode="yyyy/m/d">
                  <c:v>42129</c:v>
                </c:pt>
                <c:pt idx="294" c:formatCode="yyyy/m/d">
                  <c:v>42130</c:v>
                </c:pt>
                <c:pt idx="295" c:formatCode="yyyy/m/d">
                  <c:v>42131</c:v>
                </c:pt>
                <c:pt idx="296" c:formatCode="yyyy/m/d">
                  <c:v>42132</c:v>
                </c:pt>
                <c:pt idx="297" c:formatCode="yyyy/m/d">
                  <c:v>42135</c:v>
                </c:pt>
                <c:pt idx="298" c:formatCode="yyyy/m/d">
                  <c:v>42136</c:v>
                </c:pt>
                <c:pt idx="299" c:formatCode="yyyy/m/d">
                  <c:v>42137</c:v>
                </c:pt>
                <c:pt idx="300" c:formatCode="yyyy/m/d">
                  <c:v>42138</c:v>
                </c:pt>
                <c:pt idx="301" c:formatCode="yyyy/m/d">
                  <c:v>42139</c:v>
                </c:pt>
                <c:pt idx="302" c:formatCode="yyyy/m/d">
                  <c:v>42142</c:v>
                </c:pt>
                <c:pt idx="303" c:formatCode="yyyy/m/d">
                  <c:v>42143</c:v>
                </c:pt>
                <c:pt idx="304" c:formatCode="yyyy/m/d">
                  <c:v>42144</c:v>
                </c:pt>
                <c:pt idx="305" c:formatCode="yyyy/m/d">
                  <c:v>42145</c:v>
                </c:pt>
                <c:pt idx="306" c:formatCode="yyyy/m/d">
                  <c:v>42146</c:v>
                </c:pt>
                <c:pt idx="307" c:formatCode="yyyy/m/d">
                  <c:v>42149</c:v>
                </c:pt>
                <c:pt idx="308" c:formatCode="yyyy/m/d">
                  <c:v>42150</c:v>
                </c:pt>
                <c:pt idx="309" c:formatCode="yyyy/m/d">
                  <c:v>42151</c:v>
                </c:pt>
                <c:pt idx="310" c:formatCode="yyyy/m/d">
                  <c:v>42152</c:v>
                </c:pt>
                <c:pt idx="311" c:formatCode="yyyy/m/d">
                  <c:v>42153</c:v>
                </c:pt>
                <c:pt idx="312" c:formatCode="yyyy/m/d">
                  <c:v>42156</c:v>
                </c:pt>
                <c:pt idx="313" c:formatCode="yyyy/m/d">
                  <c:v>42157</c:v>
                </c:pt>
                <c:pt idx="314" c:formatCode="yyyy/m/d">
                  <c:v>42158</c:v>
                </c:pt>
                <c:pt idx="315" c:formatCode="yyyy/m/d">
                  <c:v>42159</c:v>
                </c:pt>
                <c:pt idx="316" c:formatCode="yyyy/m/d">
                  <c:v>42160</c:v>
                </c:pt>
                <c:pt idx="317" c:formatCode="yyyy/m/d">
                  <c:v>42163</c:v>
                </c:pt>
                <c:pt idx="318" c:formatCode="yyyy/m/d">
                  <c:v>42164</c:v>
                </c:pt>
                <c:pt idx="319" c:formatCode="yyyy/m/d">
                  <c:v>42165</c:v>
                </c:pt>
                <c:pt idx="320" c:formatCode="yyyy/m/d">
                  <c:v>42166</c:v>
                </c:pt>
                <c:pt idx="321" c:formatCode="yyyy/m/d">
                  <c:v>42167</c:v>
                </c:pt>
                <c:pt idx="322" c:formatCode="yyyy/m/d">
                  <c:v>42170</c:v>
                </c:pt>
                <c:pt idx="323" c:formatCode="yyyy/m/d">
                  <c:v>42171</c:v>
                </c:pt>
                <c:pt idx="324" c:formatCode="yyyy/m/d">
                  <c:v>42172</c:v>
                </c:pt>
                <c:pt idx="325" c:formatCode="yyyy/m/d">
                  <c:v>42173</c:v>
                </c:pt>
                <c:pt idx="326" c:formatCode="yyyy/m/d">
                  <c:v>42174</c:v>
                </c:pt>
                <c:pt idx="327" c:formatCode="yyyy/m/d">
                  <c:v>42178</c:v>
                </c:pt>
                <c:pt idx="328" c:formatCode="yyyy/m/d">
                  <c:v>42179</c:v>
                </c:pt>
                <c:pt idx="329" c:formatCode="yyyy/m/d">
                  <c:v>42180</c:v>
                </c:pt>
                <c:pt idx="330" c:formatCode="yyyy/m/d">
                  <c:v>42181</c:v>
                </c:pt>
                <c:pt idx="331" c:formatCode="yyyy/m/d">
                  <c:v>42184</c:v>
                </c:pt>
                <c:pt idx="332" c:formatCode="yyyy/m/d">
                  <c:v>42185</c:v>
                </c:pt>
                <c:pt idx="333" c:formatCode="yyyy/m/d">
                  <c:v>42186</c:v>
                </c:pt>
                <c:pt idx="334" c:formatCode="yyyy/m/d">
                  <c:v>42187</c:v>
                </c:pt>
                <c:pt idx="335" c:formatCode="yyyy/m/d">
                  <c:v>42188</c:v>
                </c:pt>
                <c:pt idx="336" c:formatCode="yyyy/m/d">
                  <c:v>42191</c:v>
                </c:pt>
                <c:pt idx="337" c:formatCode="yyyy/m/d">
                  <c:v>42192</c:v>
                </c:pt>
                <c:pt idx="338" c:formatCode="yyyy/m/d">
                  <c:v>42193</c:v>
                </c:pt>
                <c:pt idx="339" c:formatCode="yyyy/m/d">
                  <c:v>42194</c:v>
                </c:pt>
                <c:pt idx="340" c:formatCode="yyyy/m/d">
                  <c:v>42195</c:v>
                </c:pt>
                <c:pt idx="341" c:formatCode="yyyy/m/d">
                  <c:v>42198</c:v>
                </c:pt>
                <c:pt idx="342" c:formatCode="yyyy/m/d">
                  <c:v>42199</c:v>
                </c:pt>
                <c:pt idx="343" c:formatCode="yyyy/m/d">
                  <c:v>42200</c:v>
                </c:pt>
                <c:pt idx="344" c:formatCode="yyyy/m/d">
                  <c:v>42201</c:v>
                </c:pt>
                <c:pt idx="345" c:formatCode="yyyy/m/d">
                  <c:v>42202</c:v>
                </c:pt>
                <c:pt idx="346" c:formatCode="yyyy/m/d">
                  <c:v>42205</c:v>
                </c:pt>
                <c:pt idx="347" c:formatCode="yyyy/m/d">
                  <c:v>42206</c:v>
                </c:pt>
                <c:pt idx="348" c:formatCode="yyyy/m/d">
                  <c:v>42207</c:v>
                </c:pt>
                <c:pt idx="349" c:formatCode="yyyy/m/d">
                  <c:v>42208</c:v>
                </c:pt>
                <c:pt idx="350" c:formatCode="yyyy/m/d">
                  <c:v>42209</c:v>
                </c:pt>
                <c:pt idx="351" c:formatCode="yyyy/m/d">
                  <c:v>42212</c:v>
                </c:pt>
                <c:pt idx="352" c:formatCode="yyyy/m/d">
                  <c:v>42213</c:v>
                </c:pt>
                <c:pt idx="353" c:formatCode="yyyy/m/d">
                  <c:v>42214</c:v>
                </c:pt>
                <c:pt idx="354" c:formatCode="yyyy/m/d">
                  <c:v>42215</c:v>
                </c:pt>
                <c:pt idx="355" c:formatCode="yyyy/m/d">
                  <c:v>42216</c:v>
                </c:pt>
                <c:pt idx="356" c:formatCode="yyyy/m/d">
                  <c:v>42219</c:v>
                </c:pt>
                <c:pt idx="357" c:formatCode="yyyy/m/d">
                  <c:v>42220</c:v>
                </c:pt>
                <c:pt idx="358" c:formatCode="yyyy/m/d">
                  <c:v>42221</c:v>
                </c:pt>
                <c:pt idx="359" c:formatCode="yyyy/m/d">
                  <c:v>42222</c:v>
                </c:pt>
                <c:pt idx="360" c:formatCode="yyyy/m/d">
                  <c:v>42223</c:v>
                </c:pt>
                <c:pt idx="361" c:formatCode="yyyy/m/d">
                  <c:v>42226</c:v>
                </c:pt>
                <c:pt idx="362" c:formatCode="yyyy/m/d">
                  <c:v>42227</c:v>
                </c:pt>
                <c:pt idx="363" c:formatCode="yyyy/m/d">
                  <c:v>42228</c:v>
                </c:pt>
                <c:pt idx="364" c:formatCode="yyyy/m/d">
                  <c:v>42229</c:v>
                </c:pt>
                <c:pt idx="365" c:formatCode="yyyy/m/d">
                  <c:v>42230</c:v>
                </c:pt>
                <c:pt idx="366" c:formatCode="yyyy/m/d">
                  <c:v>42233</c:v>
                </c:pt>
                <c:pt idx="367" c:formatCode="yyyy/m/d">
                  <c:v>42234</c:v>
                </c:pt>
                <c:pt idx="368" c:formatCode="yyyy/m/d">
                  <c:v>42235</c:v>
                </c:pt>
                <c:pt idx="369" c:formatCode="yyyy/m/d">
                  <c:v>42236</c:v>
                </c:pt>
                <c:pt idx="370" c:formatCode="yyyy/m/d">
                  <c:v>42237</c:v>
                </c:pt>
                <c:pt idx="371" c:formatCode="yyyy/m/d">
                  <c:v>42240</c:v>
                </c:pt>
                <c:pt idx="372" c:formatCode="yyyy/m/d">
                  <c:v>42241</c:v>
                </c:pt>
                <c:pt idx="373" c:formatCode="yyyy/m/d">
                  <c:v>42242</c:v>
                </c:pt>
                <c:pt idx="374" c:formatCode="yyyy/m/d">
                  <c:v>42243</c:v>
                </c:pt>
                <c:pt idx="375" c:formatCode="yyyy/m/d">
                  <c:v>42244</c:v>
                </c:pt>
                <c:pt idx="376" c:formatCode="yyyy/m/d">
                  <c:v>42247</c:v>
                </c:pt>
                <c:pt idx="377" c:formatCode="yyyy/m/d">
                  <c:v>42248</c:v>
                </c:pt>
                <c:pt idx="378" c:formatCode="yyyy/m/d">
                  <c:v>42249</c:v>
                </c:pt>
                <c:pt idx="379" c:formatCode="yyyy/m/d">
                  <c:v>42253</c:v>
                </c:pt>
                <c:pt idx="380" c:formatCode="yyyy/m/d">
                  <c:v>42254</c:v>
                </c:pt>
                <c:pt idx="381" c:formatCode="yyyy/m/d">
                  <c:v>42255</c:v>
                </c:pt>
                <c:pt idx="382" c:formatCode="yyyy/m/d">
                  <c:v>42256</c:v>
                </c:pt>
                <c:pt idx="383" c:formatCode="yyyy/m/d">
                  <c:v>42257</c:v>
                </c:pt>
                <c:pt idx="384" c:formatCode="yyyy/m/d">
                  <c:v>42258</c:v>
                </c:pt>
                <c:pt idx="385" c:formatCode="yyyy/m/d">
                  <c:v>42261</c:v>
                </c:pt>
                <c:pt idx="386" c:formatCode="yyyy/m/d">
                  <c:v>42262</c:v>
                </c:pt>
                <c:pt idx="387" c:formatCode="yyyy/m/d">
                  <c:v>42263</c:v>
                </c:pt>
                <c:pt idx="388" c:formatCode="yyyy/m/d">
                  <c:v>42264</c:v>
                </c:pt>
                <c:pt idx="389" c:formatCode="yyyy/m/d">
                  <c:v>42265</c:v>
                </c:pt>
                <c:pt idx="390" c:formatCode="yyyy/m/d">
                  <c:v>42268</c:v>
                </c:pt>
                <c:pt idx="391" c:formatCode="yyyy/m/d">
                  <c:v>42269</c:v>
                </c:pt>
                <c:pt idx="392" c:formatCode="yyyy/m/d">
                  <c:v>42270</c:v>
                </c:pt>
                <c:pt idx="393" c:formatCode="yyyy/m/d">
                  <c:v>42271</c:v>
                </c:pt>
                <c:pt idx="394" c:formatCode="yyyy/m/d">
                  <c:v>42272</c:v>
                </c:pt>
                <c:pt idx="395" c:formatCode="yyyy/m/d">
                  <c:v>42275</c:v>
                </c:pt>
                <c:pt idx="396" c:formatCode="yyyy/m/d">
                  <c:v>42276</c:v>
                </c:pt>
                <c:pt idx="397" c:formatCode="yyyy/m/d">
                  <c:v>42277</c:v>
                </c:pt>
                <c:pt idx="398" c:formatCode="yyyy/m/d">
                  <c:v>42285</c:v>
                </c:pt>
                <c:pt idx="399" c:formatCode="yyyy/m/d">
                  <c:v>42286</c:v>
                </c:pt>
                <c:pt idx="400" c:formatCode="yyyy/m/d">
                  <c:v>42287</c:v>
                </c:pt>
                <c:pt idx="401" c:formatCode="yyyy/m/d">
                  <c:v>42289</c:v>
                </c:pt>
                <c:pt idx="402" c:formatCode="yyyy/m/d">
                  <c:v>42290</c:v>
                </c:pt>
                <c:pt idx="403" c:formatCode="yyyy/m/d">
                  <c:v>42291</c:v>
                </c:pt>
                <c:pt idx="404" c:formatCode="yyyy/m/d">
                  <c:v>42292</c:v>
                </c:pt>
                <c:pt idx="405" c:formatCode="yyyy/m/d">
                  <c:v>42293</c:v>
                </c:pt>
                <c:pt idx="406" c:formatCode="yyyy/m/d">
                  <c:v>42296</c:v>
                </c:pt>
                <c:pt idx="407" c:formatCode="yyyy/m/d">
                  <c:v>42297</c:v>
                </c:pt>
                <c:pt idx="408" c:formatCode="yyyy/m/d">
                  <c:v>42298</c:v>
                </c:pt>
                <c:pt idx="409" c:formatCode="yyyy/m/d">
                  <c:v>42299</c:v>
                </c:pt>
                <c:pt idx="410" c:formatCode="yyyy/m/d">
                  <c:v>42300</c:v>
                </c:pt>
                <c:pt idx="411" c:formatCode="yyyy/m/d">
                  <c:v>42303</c:v>
                </c:pt>
                <c:pt idx="412" c:formatCode="yyyy/m/d">
                  <c:v>42304</c:v>
                </c:pt>
                <c:pt idx="413" c:formatCode="yyyy/m/d">
                  <c:v>42305</c:v>
                </c:pt>
                <c:pt idx="414" c:formatCode="yyyy/m/d">
                  <c:v>42306</c:v>
                </c:pt>
                <c:pt idx="415" c:formatCode="yyyy/m/d">
                  <c:v>42307</c:v>
                </c:pt>
                <c:pt idx="416" c:formatCode="yyyy/m/d">
                  <c:v>42310</c:v>
                </c:pt>
                <c:pt idx="417" c:formatCode="yyyy/m/d">
                  <c:v>42311</c:v>
                </c:pt>
                <c:pt idx="418" c:formatCode="yyyy/m/d">
                  <c:v>42312</c:v>
                </c:pt>
                <c:pt idx="419" c:formatCode="yyyy/m/d">
                  <c:v>42313</c:v>
                </c:pt>
                <c:pt idx="420" c:formatCode="yyyy/m/d">
                  <c:v>42314</c:v>
                </c:pt>
                <c:pt idx="421" c:formatCode="yyyy/m/d">
                  <c:v>42317</c:v>
                </c:pt>
                <c:pt idx="422" c:formatCode="yyyy/m/d">
                  <c:v>42318</c:v>
                </c:pt>
                <c:pt idx="423" c:formatCode="yyyy/m/d">
                  <c:v>42319</c:v>
                </c:pt>
                <c:pt idx="424" c:formatCode="yyyy/m/d">
                  <c:v>42320</c:v>
                </c:pt>
                <c:pt idx="425" c:formatCode="yyyy/m/d">
                  <c:v>42321</c:v>
                </c:pt>
                <c:pt idx="426" c:formatCode="yyyy/m/d">
                  <c:v>42324</c:v>
                </c:pt>
                <c:pt idx="427" c:formatCode="yyyy/m/d">
                  <c:v>42325</c:v>
                </c:pt>
                <c:pt idx="428" c:formatCode="yyyy/m/d">
                  <c:v>42326</c:v>
                </c:pt>
                <c:pt idx="429" c:formatCode="yyyy/m/d">
                  <c:v>42327</c:v>
                </c:pt>
                <c:pt idx="430" c:formatCode="yyyy/m/d">
                  <c:v>42328</c:v>
                </c:pt>
                <c:pt idx="431" c:formatCode="yyyy/m/d">
                  <c:v>42331</c:v>
                </c:pt>
                <c:pt idx="432" c:formatCode="yyyy/m/d">
                  <c:v>42332</c:v>
                </c:pt>
                <c:pt idx="433" c:formatCode="yyyy/m/d">
                  <c:v>42333</c:v>
                </c:pt>
                <c:pt idx="434" c:formatCode="yyyy/m/d">
                  <c:v>42334</c:v>
                </c:pt>
                <c:pt idx="435" c:formatCode="yyyy/m/d">
                  <c:v>42335</c:v>
                </c:pt>
                <c:pt idx="436" c:formatCode="yyyy/m/d">
                  <c:v>42338</c:v>
                </c:pt>
                <c:pt idx="437" c:formatCode="yyyy/m/d">
                  <c:v>42339</c:v>
                </c:pt>
                <c:pt idx="438" c:formatCode="yyyy/m/d">
                  <c:v>42340</c:v>
                </c:pt>
                <c:pt idx="439" c:formatCode="yyyy/m/d">
                  <c:v>42341</c:v>
                </c:pt>
                <c:pt idx="440" c:formatCode="yyyy/m/d">
                  <c:v>42342</c:v>
                </c:pt>
                <c:pt idx="441" c:formatCode="yyyy/m/d">
                  <c:v>42345</c:v>
                </c:pt>
                <c:pt idx="442" c:formatCode="yyyy/m/d">
                  <c:v>42346</c:v>
                </c:pt>
                <c:pt idx="443" c:formatCode="yyyy/m/d">
                  <c:v>42347</c:v>
                </c:pt>
                <c:pt idx="444" c:formatCode="yyyy/m/d">
                  <c:v>42348</c:v>
                </c:pt>
                <c:pt idx="445" c:formatCode="yyyy/m/d">
                  <c:v>42349</c:v>
                </c:pt>
                <c:pt idx="446" c:formatCode="yyyy/m/d">
                  <c:v>42352</c:v>
                </c:pt>
                <c:pt idx="447" c:formatCode="yyyy/m/d">
                  <c:v>42353</c:v>
                </c:pt>
                <c:pt idx="448" c:formatCode="yyyy/m/d">
                  <c:v>42354</c:v>
                </c:pt>
                <c:pt idx="449" c:formatCode="yyyy/m/d">
                  <c:v>42355</c:v>
                </c:pt>
                <c:pt idx="450" c:formatCode="yyyy/m/d">
                  <c:v>42356</c:v>
                </c:pt>
                <c:pt idx="451" c:formatCode="yyyy/m/d">
                  <c:v>42359</c:v>
                </c:pt>
                <c:pt idx="452" c:formatCode="yyyy/m/d">
                  <c:v>42360</c:v>
                </c:pt>
                <c:pt idx="453" c:formatCode="yyyy/m/d">
                  <c:v>42361</c:v>
                </c:pt>
                <c:pt idx="454" c:formatCode="yyyy/m/d">
                  <c:v>42362</c:v>
                </c:pt>
                <c:pt idx="455" c:formatCode="yyyy/m/d">
                  <c:v>42363</c:v>
                </c:pt>
                <c:pt idx="456" c:formatCode="yyyy/m/d">
                  <c:v>42366</c:v>
                </c:pt>
                <c:pt idx="457" c:formatCode="yyyy/m/d">
                  <c:v>42367</c:v>
                </c:pt>
                <c:pt idx="458" c:formatCode="yyyy/m/d">
                  <c:v>42368</c:v>
                </c:pt>
                <c:pt idx="459" c:formatCode="yyyy/m/d">
                  <c:v>42369</c:v>
                </c:pt>
                <c:pt idx="460" c:formatCode="yyyy/m/d">
                  <c:v>42373</c:v>
                </c:pt>
                <c:pt idx="461" c:formatCode="yyyy/m/d">
                  <c:v>42374</c:v>
                </c:pt>
                <c:pt idx="462" c:formatCode="yyyy/m/d">
                  <c:v>42375</c:v>
                </c:pt>
                <c:pt idx="463" c:formatCode="yyyy/m/d">
                  <c:v>42376</c:v>
                </c:pt>
                <c:pt idx="464" c:formatCode="yyyy/m/d">
                  <c:v>42377</c:v>
                </c:pt>
                <c:pt idx="465" c:formatCode="yyyy/m/d">
                  <c:v>42380</c:v>
                </c:pt>
                <c:pt idx="466" c:formatCode="yyyy/m/d">
                  <c:v>42381</c:v>
                </c:pt>
                <c:pt idx="467" c:formatCode="yyyy/m/d">
                  <c:v>42382</c:v>
                </c:pt>
                <c:pt idx="468" c:formatCode="yyyy/m/d">
                  <c:v>42383</c:v>
                </c:pt>
                <c:pt idx="469" c:formatCode="yyyy/m/d">
                  <c:v>42384</c:v>
                </c:pt>
                <c:pt idx="470" c:formatCode="yyyy/m/d">
                  <c:v>42387</c:v>
                </c:pt>
                <c:pt idx="471" c:formatCode="yyyy/m/d">
                  <c:v>42388</c:v>
                </c:pt>
                <c:pt idx="472" c:formatCode="yyyy/m/d">
                  <c:v>42389</c:v>
                </c:pt>
                <c:pt idx="473" c:formatCode="yyyy/m/d">
                  <c:v>42390</c:v>
                </c:pt>
                <c:pt idx="474" c:formatCode="yyyy/m/d">
                  <c:v>42391</c:v>
                </c:pt>
                <c:pt idx="475" c:formatCode="yyyy/m/d">
                  <c:v>42394</c:v>
                </c:pt>
                <c:pt idx="476" c:formatCode="yyyy/m/d">
                  <c:v>42395</c:v>
                </c:pt>
                <c:pt idx="477" c:formatCode="yyyy/m/d">
                  <c:v>42396</c:v>
                </c:pt>
                <c:pt idx="478" c:formatCode="yyyy/m/d">
                  <c:v>42397</c:v>
                </c:pt>
                <c:pt idx="479" c:formatCode="yyyy/m/d">
                  <c:v>42398</c:v>
                </c:pt>
                <c:pt idx="480" c:formatCode="yyyy/m/d">
                  <c:v>42401</c:v>
                </c:pt>
                <c:pt idx="481" c:formatCode="yyyy/m/d">
                  <c:v>42402</c:v>
                </c:pt>
                <c:pt idx="482" c:formatCode="yyyy/m/d">
                  <c:v>42403</c:v>
                </c:pt>
                <c:pt idx="483" c:formatCode="yyyy/m/d">
                  <c:v>42404</c:v>
                </c:pt>
                <c:pt idx="484" c:formatCode="yyyy/m/d">
                  <c:v>42405</c:v>
                </c:pt>
                <c:pt idx="485" c:formatCode="yyyy/m/d">
                  <c:v>42406</c:v>
                </c:pt>
                <c:pt idx="486" c:formatCode="yyyy/m/d">
                  <c:v>42414</c:v>
                </c:pt>
                <c:pt idx="487" c:formatCode="yyyy/m/d">
                  <c:v>42415</c:v>
                </c:pt>
                <c:pt idx="488" c:formatCode="yyyy/m/d">
                  <c:v>42416</c:v>
                </c:pt>
                <c:pt idx="489" c:formatCode="yyyy/m/d">
                  <c:v>42417</c:v>
                </c:pt>
                <c:pt idx="490" c:formatCode="yyyy/m/d">
                  <c:v>42418</c:v>
                </c:pt>
                <c:pt idx="491" c:formatCode="yyyy/m/d">
                  <c:v>42419</c:v>
                </c:pt>
                <c:pt idx="492" c:formatCode="yyyy/m/d">
                  <c:v>42422</c:v>
                </c:pt>
                <c:pt idx="493" c:formatCode="yyyy/m/d">
                  <c:v>42423</c:v>
                </c:pt>
                <c:pt idx="494" c:formatCode="yyyy/m/d">
                  <c:v>42424</c:v>
                </c:pt>
                <c:pt idx="495" c:formatCode="yyyy/m/d">
                  <c:v>42425</c:v>
                </c:pt>
                <c:pt idx="496" c:formatCode="yyyy/m/d">
                  <c:v>42426</c:v>
                </c:pt>
                <c:pt idx="497" c:formatCode="yyyy/m/d">
                  <c:v>42429</c:v>
                </c:pt>
                <c:pt idx="498" c:formatCode="yyyy/m/d">
                  <c:v>42430</c:v>
                </c:pt>
                <c:pt idx="499" c:formatCode="yyyy/m/d">
                  <c:v>42431</c:v>
                </c:pt>
                <c:pt idx="500" c:formatCode="yyyy/m/d">
                  <c:v>42432</c:v>
                </c:pt>
                <c:pt idx="501" c:formatCode="yyyy/m/d">
                  <c:v>42433</c:v>
                </c:pt>
                <c:pt idx="502" c:formatCode="yyyy/m/d">
                  <c:v>42436</c:v>
                </c:pt>
                <c:pt idx="503" c:formatCode="yyyy/m/d">
                  <c:v>42437</c:v>
                </c:pt>
                <c:pt idx="504" c:formatCode="yyyy/m/d">
                  <c:v>42438</c:v>
                </c:pt>
                <c:pt idx="505" c:formatCode="yyyy/m/d">
                  <c:v>42439</c:v>
                </c:pt>
                <c:pt idx="506" c:formatCode="yyyy/m/d">
                  <c:v>42440</c:v>
                </c:pt>
                <c:pt idx="507" c:formatCode="yyyy/m/d">
                  <c:v>42443</c:v>
                </c:pt>
                <c:pt idx="508" c:formatCode="yyyy/m/d">
                  <c:v>42444</c:v>
                </c:pt>
                <c:pt idx="509" c:formatCode="yyyy/m/d">
                  <c:v>42445</c:v>
                </c:pt>
                <c:pt idx="510" c:formatCode="yyyy/m/d">
                  <c:v>42446</c:v>
                </c:pt>
                <c:pt idx="511" c:formatCode="yyyy/m/d">
                  <c:v>42447</c:v>
                </c:pt>
                <c:pt idx="512" c:formatCode="yyyy/m/d">
                  <c:v>42450</c:v>
                </c:pt>
                <c:pt idx="513" c:formatCode="yyyy/m/d">
                  <c:v>42451</c:v>
                </c:pt>
                <c:pt idx="514" c:formatCode="yyyy/m/d">
                  <c:v>42452</c:v>
                </c:pt>
                <c:pt idx="515" c:formatCode="yyyy/m/d">
                  <c:v>42453</c:v>
                </c:pt>
                <c:pt idx="516" c:formatCode="yyyy/m/d">
                  <c:v>42454</c:v>
                </c:pt>
                <c:pt idx="517" c:formatCode="yyyy/m/d">
                  <c:v>42457</c:v>
                </c:pt>
                <c:pt idx="518" c:formatCode="yyyy/m/d">
                  <c:v>42458</c:v>
                </c:pt>
                <c:pt idx="519" c:formatCode="yyyy/m/d">
                  <c:v>42459</c:v>
                </c:pt>
                <c:pt idx="520" c:formatCode="yyyy/m/d">
                  <c:v>42460</c:v>
                </c:pt>
                <c:pt idx="521" c:formatCode="yyyy/m/d">
                  <c:v>42461</c:v>
                </c:pt>
                <c:pt idx="522" c:formatCode="yyyy/m/d">
                  <c:v>42465</c:v>
                </c:pt>
                <c:pt idx="523" c:formatCode="yyyy/m/d">
                  <c:v>42466</c:v>
                </c:pt>
                <c:pt idx="524" c:formatCode="yyyy/m/d">
                  <c:v>42467</c:v>
                </c:pt>
                <c:pt idx="525" c:formatCode="yyyy/m/d">
                  <c:v>42468</c:v>
                </c:pt>
                <c:pt idx="526" c:formatCode="yyyy/m/d">
                  <c:v>42471</c:v>
                </c:pt>
                <c:pt idx="527" c:formatCode="yyyy/m/d">
                  <c:v>42472</c:v>
                </c:pt>
                <c:pt idx="528" c:formatCode="yyyy/m/d">
                  <c:v>42473</c:v>
                </c:pt>
                <c:pt idx="529" c:formatCode="yyyy/m/d">
                  <c:v>42474</c:v>
                </c:pt>
                <c:pt idx="530" c:formatCode="yyyy/m/d">
                  <c:v>42475</c:v>
                </c:pt>
                <c:pt idx="531" c:formatCode="yyyy/m/d">
                  <c:v>42478</c:v>
                </c:pt>
                <c:pt idx="532" c:formatCode="yyyy/m/d">
                  <c:v>42479</c:v>
                </c:pt>
                <c:pt idx="533" c:formatCode="yyyy/m/d">
                  <c:v>42480</c:v>
                </c:pt>
                <c:pt idx="534" c:formatCode="yyyy/m/d">
                  <c:v>42481</c:v>
                </c:pt>
                <c:pt idx="535" c:formatCode="yyyy/m/d">
                  <c:v>42482</c:v>
                </c:pt>
                <c:pt idx="536" c:formatCode="yyyy/m/d">
                  <c:v>42485</c:v>
                </c:pt>
                <c:pt idx="537" c:formatCode="yyyy/m/d">
                  <c:v>42486</c:v>
                </c:pt>
                <c:pt idx="538" c:formatCode="yyyy/m/d">
                  <c:v>42487</c:v>
                </c:pt>
                <c:pt idx="539" c:formatCode="yyyy/m/d">
                  <c:v>42488</c:v>
                </c:pt>
                <c:pt idx="540" c:formatCode="yyyy/m/d">
                  <c:v>42489</c:v>
                </c:pt>
                <c:pt idx="541" c:formatCode="yyyy/m/d">
                  <c:v>42493</c:v>
                </c:pt>
                <c:pt idx="542" c:formatCode="yyyy/m/d">
                  <c:v>42494</c:v>
                </c:pt>
                <c:pt idx="543" c:formatCode="yyyy/m/d">
                  <c:v>42495</c:v>
                </c:pt>
                <c:pt idx="544" c:formatCode="yyyy/m/d">
                  <c:v>42496</c:v>
                </c:pt>
                <c:pt idx="545" c:formatCode="yyyy/m/d">
                  <c:v>42499</c:v>
                </c:pt>
                <c:pt idx="546" c:formatCode="yyyy/m/d">
                  <c:v>42500</c:v>
                </c:pt>
                <c:pt idx="547" c:formatCode="yyyy/m/d">
                  <c:v>42501</c:v>
                </c:pt>
                <c:pt idx="548" c:formatCode="yyyy/m/d">
                  <c:v>42502</c:v>
                </c:pt>
                <c:pt idx="549" c:formatCode="yyyy/m/d">
                  <c:v>42503</c:v>
                </c:pt>
                <c:pt idx="550" c:formatCode="yyyy/m/d">
                  <c:v>42506</c:v>
                </c:pt>
                <c:pt idx="551" c:formatCode="yyyy/m/d">
                  <c:v>42507</c:v>
                </c:pt>
                <c:pt idx="552" c:formatCode="yyyy/m/d">
                  <c:v>42508</c:v>
                </c:pt>
                <c:pt idx="553" c:formatCode="yyyy/m/d">
                  <c:v>42509</c:v>
                </c:pt>
                <c:pt idx="554" c:formatCode="yyyy/m/d">
                  <c:v>42510</c:v>
                </c:pt>
                <c:pt idx="555" c:formatCode="yyyy/m/d">
                  <c:v>42513</c:v>
                </c:pt>
                <c:pt idx="556" c:formatCode="yyyy/m/d">
                  <c:v>42514</c:v>
                </c:pt>
                <c:pt idx="557" c:formatCode="yyyy/m/d">
                  <c:v>42515</c:v>
                </c:pt>
                <c:pt idx="558" c:formatCode="yyyy/m/d">
                  <c:v>42516</c:v>
                </c:pt>
                <c:pt idx="559" c:formatCode="yyyy/m/d">
                  <c:v>42517</c:v>
                </c:pt>
                <c:pt idx="560" c:formatCode="yyyy/m/d">
                  <c:v>42520</c:v>
                </c:pt>
                <c:pt idx="561" c:formatCode="yyyy/m/d">
                  <c:v>42521</c:v>
                </c:pt>
                <c:pt idx="562" c:formatCode="yyyy/m/d">
                  <c:v>42522</c:v>
                </c:pt>
                <c:pt idx="563" c:formatCode="yyyy/m/d">
                  <c:v>42523</c:v>
                </c:pt>
                <c:pt idx="564" c:formatCode="yyyy/m/d">
                  <c:v>42524</c:v>
                </c:pt>
                <c:pt idx="565" c:formatCode="yyyy/m/d">
                  <c:v>42527</c:v>
                </c:pt>
                <c:pt idx="566" c:formatCode="yyyy/m/d">
                  <c:v>42528</c:v>
                </c:pt>
                <c:pt idx="567" c:formatCode="yyyy/m/d">
                  <c:v>42529</c:v>
                </c:pt>
                <c:pt idx="568" c:formatCode="yyyy/m/d">
                  <c:v>42533</c:v>
                </c:pt>
                <c:pt idx="569" c:formatCode="yyyy/m/d">
                  <c:v>42534</c:v>
                </c:pt>
                <c:pt idx="570" c:formatCode="yyyy/m/d">
                  <c:v>42535</c:v>
                </c:pt>
                <c:pt idx="571" c:formatCode="yyyy/m/d">
                  <c:v>42536</c:v>
                </c:pt>
                <c:pt idx="572" c:formatCode="yyyy/m/d">
                  <c:v>42537</c:v>
                </c:pt>
                <c:pt idx="573" c:formatCode="yyyy/m/d">
                  <c:v>42538</c:v>
                </c:pt>
                <c:pt idx="574" c:formatCode="yyyy/m/d">
                  <c:v>42541</c:v>
                </c:pt>
                <c:pt idx="575" c:formatCode="yyyy/m/d">
                  <c:v>42542</c:v>
                </c:pt>
                <c:pt idx="576" c:formatCode="yyyy/m/d">
                  <c:v>42543</c:v>
                </c:pt>
                <c:pt idx="577" c:formatCode="yyyy/m/d">
                  <c:v>42544</c:v>
                </c:pt>
                <c:pt idx="578" c:formatCode="yyyy/m/d">
                  <c:v>42545</c:v>
                </c:pt>
                <c:pt idx="579" c:formatCode="yyyy/m/d">
                  <c:v>42548</c:v>
                </c:pt>
                <c:pt idx="580" c:formatCode="yyyy/m/d">
                  <c:v>42549</c:v>
                </c:pt>
                <c:pt idx="581" c:formatCode="yyyy/m/d">
                  <c:v>42550</c:v>
                </c:pt>
                <c:pt idx="582" c:formatCode="yyyy/m/d">
                  <c:v>42551</c:v>
                </c:pt>
                <c:pt idx="583" c:formatCode="yyyy/m/d">
                  <c:v>42552</c:v>
                </c:pt>
                <c:pt idx="584" c:formatCode="yyyy/m/d">
                  <c:v>42555</c:v>
                </c:pt>
                <c:pt idx="585" c:formatCode="yyyy/m/d">
                  <c:v>42556</c:v>
                </c:pt>
                <c:pt idx="586" c:formatCode="yyyy/m/d">
                  <c:v>42557</c:v>
                </c:pt>
                <c:pt idx="587" c:formatCode="yyyy/m/d">
                  <c:v>42558</c:v>
                </c:pt>
                <c:pt idx="588" c:formatCode="yyyy/m/d">
                  <c:v>42559</c:v>
                </c:pt>
                <c:pt idx="589" c:formatCode="yyyy/m/d">
                  <c:v>42562</c:v>
                </c:pt>
                <c:pt idx="590" c:formatCode="yyyy/m/d">
                  <c:v>42563</c:v>
                </c:pt>
                <c:pt idx="591" c:formatCode="yyyy/m/d">
                  <c:v>42564</c:v>
                </c:pt>
                <c:pt idx="592" c:formatCode="yyyy/m/d">
                  <c:v>42565</c:v>
                </c:pt>
                <c:pt idx="593" c:formatCode="yyyy/m/d">
                  <c:v>42566</c:v>
                </c:pt>
                <c:pt idx="594" c:formatCode="yyyy/m/d">
                  <c:v>42569</c:v>
                </c:pt>
                <c:pt idx="595" c:formatCode="yyyy/m/d">
                  <c:v>42570</c:v>
                </c:pt>
                <c:pt idx="596" c:formatCode="yyyy/m/d">
                  <c:v>42571</c:v>
                </c:pt>
                <c:pt idx="597" c:formatCode="yyyy/m/d">
                  <c:v>42572</c:v>
                </c:pt>
                <c:pt idx="598" c:formatCode="yyyy/m/d">
                  <c:v>42573</c:v>
                </c:pt>
                <c:pt idx="599" c:formatCode="yyyy/m/d">
                  <c:v>42576</c:v>
                </c:pt>
                <c:pt idx="600" c:formatCode="yyyy/m/d">
                  <c:v>42577</c:v>
                </c:pt>
                <c:pt idx="601" c:formatCode="yyyy/m/d">
                  <c:v>42578</c:v>
                </c:pt>
                <c:pt idx="602" c:formatCode="yyyy/m/d">
                  <c:v>42579</c:v>
                </c:pt>
                <c:pt idx="603" c:formatCode="yyyy/m/d">
                  <c:v>42580</c:v>
                </c:pt>
                <c:pt idx="604" c:formatCode="yyyy/m/d">
                  <c:v>42583</c:v>
                </c:pt>
                <c:pt idx="605" c:formatCode="yyyy/m/d">
                  <c:v>42584</c:v>
                </c:pt>
                <c:pt idx="606" c:formatCode="yyyy/m/d">
                  <c:v>42585</c:v>
                </c:pt>
                <c:pt idx="607" c:formatCode="yyyy/m/d">
                  <c:v>42586</c:v>
                </c:pt>
                <c:pt idx="608" c:formatCode="yyyy/m/d">
                  <c:v>42587</c:v>
                </c:pt>
                <c:pt idx="609" c:formatCode="yyyy/m/d">
                  <c:v>42590</c:v>
                </c:pt>
                <c:pt idx="610" c:formatCode="yyyy/m/d">
                  <c:v>42591</c:v>
                </c:pt>
                <c:pt idx="611" c:formatCode="yyyy/m/d">
                  <c:v>42592</c:v>
                </c:pt>
                <c:pt idx="612" c:formatCode="yyyy/m/d">
                  <c:v>42593</c:v>
                </c:pt>
                <c:pt idx="613" c:formatCode="yyyy/m/d">
                  <c:v>42594</c:v>
                </c:pt>
                <c:pt idx="614" c:formatCode="yyyy/m/d">
                  <c:v>42597</c:v>
                </c:pt>
                <c:pt idx="615" c:formatCode="yyyy/m/d">
                  <c:v>42598</c:v>
                </c:pt>
                <c:pt idx="616" c:formatCode="yyyy/m/d">
                  <c:v>42599</c:v>
                </c:pt>
                <c:pt idx="617" c:formatCode="yyyy/m/d">
                  <c:v>42600</c:v>
                </c:pt>
                <c:pt idx="618" c:formatCode="yyyy/m/d">
                  <c:v>42601</c:v>
                </c:pt>
                <c:pt idx="619" c:formatCode="yyyy/m/d">
                  <c:v>42604</c:v>
                </c:pt>
                <c:pt idx="620" c:formatCode="yyyy/m/d">
                  <c:v>42605</c:v>
                </c:pt>
                <c:pt idx="621" c:formatCode="yyyy/m/d">
                  <c:v>42606</c:v>
                </c:pt>
                <c:pt idx="622" c:formatCode="yyyy/m/d">
                  <c:v>42607</c:v>
                </c:pt>
                <c:pt idx="623" c:formatCode="yyyy/m/d">
                  <c:v>42608</c:v>
                </c:pt>
                <c:pt idx="624" c:formatCode="yyyy/m/d">
                  <c:v>42611</c:v>
                </c:pt>
                <c:pt idx="625" c:formatCode="yyyy/m/d">
                  <c:v>42612</c:v>
                </c:pt>
                <c:pt idx="626" c:formatCode="yyyy/m/d">
                  <c:v>42613</c:v>
                </c:pt>
                <c:pt idx="627" c:formatCode="yyyy/m/d">
                  <c:v>42614</c:v>
                </c:pt>
                <c:pt idx="628" c:formatCode="yyyy/m/d">
                  <c:v>42615</c:v>
                </c:pt>
                <c:pt idx="629" c:formatCode="yyyy/m/d">
                  <c:v>42618</c:v>
                </c:pt>
                <c:pt idx="630" c:formatCode="yyyy/m/d">
                  <c:v>42619</c:v>
                </c:pt>
                <c:pt idx="631" c:formatCode="yyyy/m/d">
                  <c:v>42620</c:v>
                </c:pt>
                <c:pt idx="632" c:formatCode="yyyy/m/d">
                  <c:v>42621</c:v>
                </c:pt>
                <c:pt idx="633" c:formatCode="yyyy/m/d">
                  <c:v>42622</c:v>
                </c:pt>
                <c:pt idx="634" c:formatCode="yyyy/m/d">
                  <c:v>42625</c:v>
                </c:pt>
                <c:pt idx="635" c:formatCode="yyyy/m/d">
                  <c:v>42626</c:v>
                </c:pt>
                <c:pt idx="636" c:formatCode="yyyy/m/d">
                  <c:v>42627</c:v>
                </c:pt>
                <c:pt idx="637" c:formatCode="yyyy/m/d">
                  <c:v>42631</c:v>
                </c:pt>
                <c:pt idx="638" c:formatCode="yyyy/m/d">
                  <c:v>42632</c:v>
                </c:pt>
                <c:pt idx="639" c:formatCode="yyyy/m/d">
                  <c:v>42633</c:v>
                </c:pt>
                <c:pt idx="640" c:formatCode="yyyy/m/d">
                  <c:v>42634</c:v>
                </c:pt>
                <c:pt idx="641" c:formatCode="yyyy/m/d">
                  <c:v>42635</c:v>
                </c:pt>
                <c:pt idx="642" c:formatCode="yyyy/m/d">
                  <c:v>42636</c:v>
                </c:pt>
                <c:pt idx="643" c:formatCode="yyyy/m/d">
                  <c:v>42639</c:v>
                </c:pt>
                <c:pt idx="644" c:formatCode="yyyy/m/d">
                  <c:v>42640</c:v>
                </c:pt>
                <c:pt idx="645" c:formatCode="yyyy/m/d">
                  <c:v>42641</c:v>
                </c:pt>
                <c:pt idx="646" c:formatCode="yyyy/m/d">
                  <c:v>42642</c:v>
                </c:pt>
                <c:pt idx="647" c:formatCode="yyyy/m/d">
                  <c:v>42643</c:v>
                </c:pt>
                <c:pt idx="648" c:formatCode="yyyy/m/d">
                  <c:v>42651</c:v>
                </c:pt>
                <c:pt idx="649" c:formatCode="yyyy/m/d">
                  <c:v>42652</c:v>
                </c:pt>
                <c:pt idx="650" c:formatCode="yyyy/m/d">
                  <c:v>42653</c:v>
                </c:pt>
                <c:pt idx="651" c:formatCode="yyyy/m/d">
                  <c:v>42654</c:v>
                </c:pt>
                <c:pt idx="652" c:formatCode="yyyy/m/d">
                  <c:v>42655</c:v>
                </c:pt>
                <c:pt idx="653" c:formatCode="yyyy/m/d">
                  <c:v>42656</c:v>
                </c:pt>
                <c:pt idx="654" c:formatCode="yyyy/m/d">
                  <c:v>42657</c:v>
                </c:pt>
                <c:pt idx="655" c:formatCode="yyyy/m/d">
                  <c:v>42660</c:v>
                </c:pt>
                <c:pt idx="656" c:formatCode="yyyy/m/d">
                  <c:v>42661</c:v>
                </c:pt>
                <c:pt idx="657" c:formatCode="yyyy/m/d">
                  <c:v>42662</c:v>
                </c:pt>
                <c:pt idx="658" c:formatCode="yyyy/m/d">
                  <c:v>42663</c:v>
                </c:pt>
                <c:pt idx="659" c:formatCode="yyyy/m/d">
                  <c:v>42664</c:v>
                </c:pt>
                <c:pt idx="660" c:formatCode="yyyy/m/d">
                  <c:v>42667</c:v>
                </c:pt>
                <c:pt idx="661" c:formatCode="yyyy/m/d">
                  <c:v>42668</c:v>
                </c:pt>
                <c:pt idx="662" c:formatCode="yyyy/m/d">
                  <c:v>42669</c:v>
                </c:pt>
                <c:pt idx="663" c:formatCode="yyyy/m/d">
                  <c:v>42670</c:v>
                </c:pt>
                <c:pt idx="664" c:formatCode="yyyy/m/d">
                  <c:v>42671</c:v>
                </c:pt>
                <c:pt idx="665" c:formatCode="yyyy/m/d">
                  <c:v>42674</c:v>
                </c:pt>
                <c:pt idx="666" c:formatCode="yyyy/m/d">
                  <c:v>42675</c:v>
                </c:pt>
                <c:pt idx="667" c:formatCode="yyyy/m/d">
                  <c:v>42676</c:v>
                </c:pt>
                <c:pt idx="668" c:formatCode="yyyy/m/d">
                  <c:v>42677</c:v>
                </c:pt>
                <c:pt idx="669" c:formatCode="yyyy/m/d">
                  <c:v>42678</c:v>
                </c:pt>
                <c:pt idx="670" c:formatCode="yyyy/m/d">
                  <c:v>42681</c:v>
                </c:pt>
                <c:pt idx="671" c:formatCode="yyyy/m/d">
                  <c:v>42682</c:v>
                </c:pt>
                <c:pt idx="672" c:formatCode="yyyy/m/d">
                  <c:v>42683</c:v>
                </c:pt>
                <c:pt idx="673" c:formatCode="yyyy/m/d">
                  <c:v>42684</c:v>
                </c:pt>
                <c:pt idx="674" c:formatCode="yyyy/m/d">
                  <c:v>42685</c:v>
                </c:pt>
                <c:pt idx="675" c:formatCode="yyyy/m/d">
                  <c:v>42688</c:v>
                </c:pt>
                <c:pt idx="676" c:formatCode="yyyy/m/d">
                  <c:v>42689</c:v>
                </c:pt>
                <c:pt idx="677" c:formatCode="yyyy/m/d">
                  <c:v>42690</c:v>
                </c:pt>
                <c:pt idx="678" c:formatCode="yyyy/m/d">
                  <c:v>42691</c:v>
                </c:pt>
                <c:pt idx="679" c:formatCode="yyyy/m/d">
                  <c:v>42692</c:v>
                </c:pt>
                <c:pt idx="680" c:formatCode="yyyy/m/d">
                  <c:v>42695</c:v>
                </c:pt>
                <c:pt idx="681" c:formatCode="yyyy/m/d">
                  <c:v>42696</c:v>
                </c:pt>
                <c:pt idx="682" c:formatCode="yyyy/m/d">
                  <c:v>42697</c:v>
                </c:pt>
                <c:pt idx="683" c:formatCode="yyyy/m/d">
                  <c:v>42698</c:v>
                </c:pt>
                <c:pt idx="684" c:formatCode="yyyy/m/d">
                  <c:v>42699</c:v>
                </c:pt>
                <c:pt idx="685" c:formatCode="yyyy/m/d">
                  <c:v>42702</c:v>
                </c:pt>
                <c:pt idx="686" c:formatCode="yyyy/m/d">
                  <c:v>42703</c:v>
                </c:pt>
                <c:pt idx="687" c:formatCode="yyyy/m/d">
                  <c:v>42704</c:v>
                </c:pt>
                <c:pt idx="688" c:formatCode="yyyy/m/d">
                  <c:v>42705</c:v>
                </c:pt>
                <c:pt idx="689" c:formatCode="yyyy/m/d">
                  <c:v>42706</c:v>
                </c:pt>
                <c:pt idx="690" c:formatCode="yyyy/m/d">
                  <c:v>42709</c:v>
                </c:pt>
                <c:pt idx="691" c:formatCode="yyyy/m/d">
                  <c:v>42710</c:v>
                </c:pt>
                <c:pt idx="692" c:formatCode="yyyy/m/d">
                  <c:v>42711</c:v>
                </c:pt>
                <c:pt idx="693" c:formatCode="yyyy/m/d">
                  <c:v>42712</c:v>
                </c:pt>
                <c:pt idx="694" c:formatCode="yyyy/m/d">
                  <c:v>42713</c:v>
                </c:pt>
                <c:pt idx="695" c:formatCode="yyyy/m/d">
                  <c:v>42716</c:v>
                </c:pt>
                <c:pt idx="696" c:formatCode="yyyy/m/d">
                  <c:v>42717</c:v>
                </c:pt>
                <c:pt idx="697" c:formatCode="yyyy/m/d">
                  <c:v>42718</c:v>
                </c:pt>
                <c:pt idx="698" c:formatCode="yyyy/m/d">
                  <c:v>42719</c:v>
                </c:pt>
                <c:pt idx="699" c:formatCode="yyyy/m/d">
                  <c:v>42720</c:v>
                </c:pt>
                <c:pt idx="700" c:formatCode="yyyy/m/d">
                  <c:v>42723</c:v>
                </c:pt>
                <c:pt idx="701" c:formatCode="yyyy/m/d">
                  <c:v>42724</c:v>
                </c:pt>
                <c:pt idx="702" c:formatCode="yyyy/m/d">
                  <c:v>42725</c:v>
                </c:pt>
                <c:pt idx="703" c:formatCode="yyyy/m/d">
                  <c:v>42726</c:v>
                </c:pt>
                <c:pt idx="704" c:formatCode="yyyy/m/d">
                  <c:v>42727</c:v>
                </c:pt>
                <c:pt idx="705" c:formatCode="yyyy/m/d">
                  <c:v>42730</c:v>
                </c:pt>
                <c:pt idx="706" c:formatCode="yyyy/m/d">
                  <c:v>42731</c:v>
                </c:pt>
                <c:pt idx="707" c:formatCode="yyyy/m/d">
                  <c:v>42732</c:v>
                </c:pt>
                <c:pt idx="708" c:formatCode="yyyy/m/d">
                  <c:v>42733</c:v>
                </c:pt>
                <c:pt idx="709" c:formatCode="yyyy/m/d">
                  <c:v>42734</c:v>
                </c:pt>
                <c:pt idx="710" c:formatCode="yyyy/m/d">
                  <c:v>42735</c:v>
                </c:pt>
                <c:pt idx="711" c:formatCode="yyyy/m/d">
                  <c:v>42738</c:v>
                </c:pt>
                <c:pt idx="712" c:formatCode="yyyy/m/d">
                  <c:v>42739</c:v>
                </c:pt>
                <c:pt idx="713" c:formatCode="yyyy/m/d">
                  <c:v>42740</c:v>
                </c:pt>
                <c:pt idx="714" c:formatCode="yyyy/m/d">
                  <c:v>42741</c:v>
                </c:pt>
                <c:pt idx="715" c:formatCode="yyyy/m/d">
                  <c:v>42744</c:v>
                </c:pt>
                <c:pt idx="716" c:formatCode="yyyy/m/d">
                  <c:v>42745</c:v>
                </c:pt>
                <c:pt idx="717" c:formatCode="yyyy/m/d">
                  <c:v>42746</c:v>
                </c:pt>
                <c:pt idx="718" c:formatCode="yyyy/m/d">
                  <c:v>42747</c:v>
                </c:pt>
                <c:pt idx="719" c:formatCode="yyyy/m/d">
                  <c:v>42748</c:v>
                </c:pt>
                <c:pt idx="720" c:formatCode="yyyy/m/d">
                  <c:v>42751</c:v>
                </c:pt>
                <c:pt idx="721" c:formatCode="yyyy/m/d">
                  <c:v>42752</c:v>
                </c:pt>
                <c:pt idx="722" c:formatCode="yyyy/m/d">
                  <c:v>42753</c:v>
                </c:pt>
                <c:pt idx="723" c:formatCode="yyyy/m/d">
                  <c:v>42754</c:v>
                </c:pt>
                <c:pt idx="724" c:formatCode="yyyy/m/d">
                  <c:v>42755</c:v>
                </c:pt>
                <c:pt idx="725" c:formatCode="yyyy/m/d">
                  <c:v>42757</c:v>
                </c:pt>
                <c:pt idx="726" c:formatCode="yyyy/m/d">
                  <c:v>42758</c:v>
                </c:pt>
                <c:pt idx="727" c:formatCode="yyyy/m/d">
                  <c:v>42759</c:v>
                </c:pt>
                <c:pt idx="728" c:formatCode="yyyy/m/d">
                  <c:v>42760</c:v>
                </c:pt>
                <c:pt idx="729" c:formatCode="yyyy/m/d">
                  <c:v>42761</c:v>
                </c:pt>
                <c:pt idx="730" c:formatCode="yyyy/m/d">
                  <c:v>42769</c:v>
                </c:pt>
                <c:pt idx="731" c:formatCode="yyyy/m/d">
                  <c:v>42770</c:v>
                </c:pt>
                <c:pt idx="732" c:formatCode="yyyy/m/d">
                  <c:v>42772</c:v>
                </c:pt>
                <c:pt idx="733" c:formatCode="yyyy/m/d">
                  <c:v>42773</c:v>
                </c:pt>
                <c:pt idx="734" c:formatCode="yyyy/m/d">
                  <c:v>42774</c:v>
                </c:pt>
                <c:pt idx="735" c:formatCode="yyyy/m/d">
                  <c:v>42775</c:v>
                </c:pt>
                <c:pt idx="736" c:formatCode="yyyy/m/d">
                  <c:v>42776</c:v>
                </c:pt>
                <c:pt idx="737" c:formatCode="yyyy/m/d">
                  <c:v>42779</c:v>
                </c:pt>
                <c:pt idx="738" c:formatCode="yyyy/m/d">
                  <c:v>42780</c:v>
                </c:pt>
                <c:pt idx="739" c:formatCode="yyyy/m/d">
                  <c:v>42781</c:v>
                </c:pt>
                <c:pt idx="740" c:formatCode="yyyy/m/d">
                  <c:v>42782</c:v>
                </c:pt>
                <c:pt idx="741" c:formatCode="yyyy/m/d">
                  <c:v>42783</c:v>
                </c:pt>
                <c:pt idx="742" c:formatCode="yyyy/m/d">
                  <c:v>42786</c:v>
                </c:pt>
                <c:pt idx="743" c:formatCode="yyyy/m/d">
                  <c:v>42787</c:v>
                </c:pt>
                <c:pt idx="744" c:formatCode="yyyy/m/d">
                  <c:v>42788</c:v>
                </c:pt>
                <c:pt idx="745" c:formatCode="yyyy/m/d">
                  <c:v>42789</c:v>
                </c:pt>
                <c:pt idx="746" c:formatCode="yyyy/m/d">
                  <c:v>42790</c:v>
                </c:pt>
                <c:pt idx="747" c:formatCode="yyyy/m/d">
                  <c:v>42793</c:v>
                </c:pt>
                <c:pt idx="748" c:formatCode="yyyy/m/d">
                  <c:v>42794</c:v>
                </c:pt>
                <c:pt idx="749" c:formatCode="yyyy/m/d">
                  <c:v>42795</c:v>
                </c:pt>
                <c:pt idx="750" c:formatCode="yyyy/m/d">
                  <c:v>42796</c:v>
                </c:pt>
                <c:pt idx="751" c:formatCode="yyyy/m/d">
                  <c:v>42797</c:v>
                </c:pt>
                <c:pt idx="752" c:formatCode="yyyy/m/d">
                  <c:v>42800</c:v>
                </c:pt>
                <c:pt idx="753" c:formatCode="yyyy/m/d">
                  <c:v>42801</c:v>
                </c:pt>
                <c:pt idx="754" c:formatCode="yyyy/m/d">
                  <c:v>42802</c:v>
                </c:pt>
                <c:pt idx="755" c:formatCode="yyyy/m/d">
                  <c:v>42803</c:v>
                </c:pt>
                <c:pt idx="756" c:formatCode="yyyy/m/d">
                  <c:v>42804</c:v>
                </c:pt>
                <c:pt idx="757" c:formatCode="yyyy/m/d">
                  <c:v>42807</c:v>
                </c:pt>
                <c:pt idx="758" c:formatCode="yyyy/m/d">
                  <c:v>42808</c:v>
                </c:pt>
                <c:pt idx="759" c:formatCode="yyyy/m/d">
                  <c:v>42809</c:v>
                </c:pt>
                <c:pt idx="760" c:formatCode="yyyy/m/d">
                  <c:v>42810</c:v>
                </c:pt>
                <c:pt idx="761" c:formatCode="yyyy/m/d">
                  <c:v>42811</c:v>
                </c:pt>
                <c:pt idx="762" c:formatCode="yyyy/m/d">
                  <c:v>42814</c:v>
                </c:pt>
                <c:pt idx="763" c:formatCode="yyyy/m/d">
                  <c:v>42815</c:v>
                </c:pt>
                <c:pt idx="764" c:formatCode="yyyy/m/d">
                  <c:v>42816</c:v>
                </c:pt>
                <c:pt idx="765" c:formatCode="yyyy/m/d">
                  <c:v>42817</c:v>
                </c:pt>
                <c:pt idx="766" c:formatCode="yyyy/m/d">
                  <c:v>42818</c:v>
                </c:pt>
                <c:pt idx="767" c:formatCode="yyyy/m/d">
                  <c:v>42821</c:v>
                </c:pt>
                <c:pt idx="768" c:formatCode="yyyy/m/d">
                  <c:v>42822</c:v>
                </c:pt>
                <c:pt idx="769" c:formatCode="yyyy/m/d">
                  <c:v>42823</c:v>
                </c:pt>
                <c:pt idx="770" c:formatCode="yyyy/m/d">
                  <c:v>42824</c:v>
                </c:pt>
                <c:pt idx="771" c:formatCode="yyyy/m/d">
                  <c:v>42825</c:v>
                </c:pt>
                <c:pt idx="772" c:formatCode="yyyy/m/d">
                  <c:v>42826</c:v>
                </c:pt>
                <c:pt idx="773" c:formatCode="yyyy/m/d">
                  <c:v>42830</c:v>
                </c:pt>
                <c:pt idx="774" c:formatCode="yyyy/m/d">
                  <c:v>42831</c:v>
                </c:pt>
                <c:pt idx="775" c:formatCode="yyyy/m/d">
                  <c:v>42832</c:v>
                </c:pt>
                <c:pt idx="776" c:formatCode="yyyy/m/d">
                  <c:v>42835</c:v>
                </c:pt>
                <c:pt idx="777" c:formatCode="yyyy/m/d">
                  <c:v>42836</c:v>
                </c:pt>
                <c:pt idx="778" c:formatCode="yyyy/m/d">
                  <c:v>42837</c:v>
                </c:pt>
                <c:pt idx="779" c:formatCode="yyyy/m/d">
                  <c:v>42838</c:v>
                </c:pt>
                <c:pt idx="780" c:formatCode="yyyy/m/d">
                  <c:v>42839</c:v>
                </c:pt>
                <c:pt idx="781" c:formatCode="yyyy/m/d">
                  <c:v>42842</c:v>
                </c:pt>
                <c:pt idx="782" c:formatCode="yyyy/m/d">
                  <c:v>42843</c:v>
                </c:pt>
                <c:pt idx="783" c:formatCode="yyyy/m/d">
                  <c:v>42844</c:v>
                </c:pt>
                <c:pt idx="784" c:formatCode="yyyy/m/d">
                  <c:v>42845</c:v>
                </c:pt>
                <c:pt idx="785" c:formatCode="yyyy/m/d">
                  <c:v>42846</c:v>
                </c:pt>
                <c:pt idx="786" c:formatCode="yyyy/m/d">
                  <c:v>42849</c:v>
                </c:pt>
                <c:pt idx="787" c:formatCode="yyyy/m/d">
                  <c:v>42850</c:v>
                </c:pt>
                <c:pt idx="788" c:formatCode="yyyy/m/d">
                  <c:v>42851</c:v>
                </c:pt>
                <c:pt idx="789" c:formatCode="yyyy/m/d">
                  <c:v>42852</c:v>
                </c:pt>
                <c:pt idx="790" c:formatCode="yyyy/m/d">
                  <c:v>42853</c:v>
                </c:pt>
                <c:pt idx="791" c:formatCode="yyyy/m/d">
                  <c:v>42857</c:v>
                </c:pt>
                <c:pt idx="792" c:formatCode="yyyy/m/d">
                  <c:v>42858</c:v>
                </c:pt>
                <c:pt idx="793" c:formatCode="yyyy/m/d">
                  <c:v>42859</c:v>
                </c:pt>
                <c:pt idx="794" c:formatCode="yyyy/m/d">
                  <c:v>42860</c:v>
                </c:pt>
                <c:pt idx="795" c:formatCode="yyyy/m/d">
                  <c:v>42863</c:v>
                </c:pt>
                <c:pt idx="796" c:formatCode="yyyy/m/d">
                  <c:v>42864</c:v>
                </c:pt>
                <c:pt idx="797" c:formatCode="yyyy/m/d">
                  <c:v>42865</c:v>
                </c:pt>
                <c:pt idx="798" c:formatCode="yyyy/m/d">
                  <c:v>42866</c:v>
                </c:pt>
                <c:pt idx="799" c:formatCode="yyyy/m/d">
                  <c:v>42867</c:v>
                </c:pt>
                <c:pt idx="800" c:formatCode="yyyy/m/d">
                  <c:v>42870</c:v>
                </c:pt>
                <c:pt idx="801" c:formatCode="yyyy/m/d">
                  <c:v>42871</c:v>
                </c:pt>
                <c:pt idx="802" c:formatCode="yyyy/m/d">
                  <c:v>42872</c:v>
                </c:pt>
                <c:pt idx="803" c:formatCode="yyyy/m/d">
                  <c:v>42873</c:v>
                </c:pt>
                <c:pt idx="804" c:formatCode="yyyy/m/d">
                  <c:v>42874</c:v>
                </c:pt>
                <c:pt idx="805" c:formatCode="yyyy/m/d">
                  <c:v>42877</c:v>
                </c:pt>
                <c:pt idx="806" c:formatCode="yyyy/m/d">
                  <c:v>42878</c:v>
                </c:pt>
                <c:pt idx="807" c:formatCode="yyyy/m/d">
                  <c:v>42879</c:v>
                </c:pt>
                <c:pt idx="808" c:formatCode="yyyy/m/d">
                  <c:v>42880</c:v>
                </c:pt>
                <c:pt idx="809" c:formatCode="yyyy/m/d">
                  <c:v>42881</c:v>
                </c:pt>
                <c:pt idx="810" c:formatCode="yyyy/m/d">
                  <c:v>42882</c:v>
                </c:pt>
                <c:pt idx="811" c:formatCode="yyyy/m/d">
                  <c:v>42886</c:v>
                </c:pt>
                <c:pt idx="812" c:formatCode="yyyy/m/d">
                  <c:v>42887</c:v>
                </c:pt>
                <c:pt idx="813" c:formatCode="yyyy/m/d">
                  <c:v>42888</c:v>
                </c:pt>
                <c:pt idx="814" c:formatCode="yyyy/m/d">
                  <c:v>42891</c:v>
                </c:pt>
                <c:pt idx="815" c:formatCode="yyyy/m/d">
                  <c:v>42892</c:v>
                </c:pt>
                <c:pt idx="816" c:formatCode="yyyy/m/d">
                  <c:v>42893</c:v>
                </c:pt>
                <c:pt idx="817" c:formatCode="yyyy/m/d">
                  <c:v>42894</c:v>
                </c:pt>
                <c:pt idx="818" c:formatCode="yyyy/m/d">
                  <c:v>42895</c:v>
                </c:pt>
                <c:pt idx="819" c:formatCode="yyyy/m/d">
                  <c:v>42898</c:v>
                </c:pt>
                <c:pt idx="820" c:formatCode="yyyy/m/d">
                  <c:v>42899</c:v>
                </c:pt>
                <c:pt idx="821" c:formatCode="yyyy/m/d">
                  <c:v>42900</c:v>
                </c:pt>
                <c:pt idx="822" c:formatCode="yyyy/m/d">
                  <c:v>42901</c:v>
                </c:pt>
                <c:pt idx="823" c:formatCode="yyyy/m/d">
                  <c:v>42902</c:v>
                </c:pt>
                <c:pt idx="824" c:formatCode="yyyy/m/d">
                  <c:v>42905</c:v>
                </c:pt>
                <c:pt idx="825" c:formatCode="yyyy/m/d">
                  <c:v>42906</c:v>
                </c:pt>
                <c:pt idx="826" c:formatCode="yyyy/m/d">
                  <c:v>42907</c:v>
                </c:pt>
                <c:pt idx="827" c:formatCode="yyyy/m/d">
                  <c:v>42908</c:v>
                </c:pt>
                <c:pt idx="828" c:formatCode="yyyy/m/d">
                  <c:v>42909</c:v>
                </c:pt>
                <c:pt idx="829" c:formatCode="yyyy/m/d">
                  <c:v>42912</c:v>
                </c:pt>
                <c:pt idx="830" c:formatCode="yyyy/m/d">
                  <c:v>42913</c:v>
                </c:pt>
                <c:pt idx="831" c:formatCode="yyyy/m/d">
                  <c:v>42914</c:v>
                </c:pt>
                <c:pt idx="832" c:formatCode="yyyy/m/d">
                  <c:v>42915</c:v>
                </c:pt>
                <c:pt idx="833" c:formatCode="yyyy/m/d">
                  <c:v>42916</c:v>
                </c:pt>
                <c:pt idx="834" c:formatCode="yyyy/m/d">
                  <c:v>42919</c:v>
                </c:pt>
                <c:pt idx="835" c:formatCode="yyyy/m/d">
                  <c:v>42920</c:v>
                </c:pt>
                <c:pt idx="836" c:formatCode="yyyy/m/d">
                  <c:v>42921</c:v>
                </c:pt>
                <c:pt idx="837" c:formatCode="yyyy/m/d">
                  <c:v>42922</c:v>
                </c:pt>
                <c:pt idx="838" c:formatCode="yyyy/m/d">
                  <c:v>42923</c:v>
                </c:pt>
                <c:pt idx="839" c:formatCode="yyyy/m/d">
                  <c:v>42926</c:v>
                </c:pt>
                <c:pt idx="840" c:formatCode="yyyy/m/d">
                  <c:v>42927</c:v>
                </c:pt>
                <c:pt idx="841" c:formatCode="yyyy/m/d">
                  <c:v>42928</c:v>
                </c:pt>
                <c:pt idx="842" c:formatCode="yyyy/m/d">
                  <c:v>42929</c:v>
                </c:pt>
                <c:pt idx="843" c:formatCode="yyyy/m/d">
                  <c:v>42930</c:v>
                </c:pt>
                <c:pt idx="844" c:formatCode="yyyy/m/d">
                  <c:v>42933</c:v>
                </c:pt>
                <c:pt idx="845" c:formatCode="yyyy/m/d">
                  <c:v>42934</c:v>
                </c:pt>
                <c:pt idx="846" c:formatCode="yyyy/m/d">
                  <c:v>42935</c:v>
                </c:pt>
                <c:pt idx="847" c:formatCode="yyyy/m/d">
                  <c:v>42936</c:v>
                </c:pt>
                <c:pt idx="848" c:formatCode="yyyy/m/d">
                  <c:v>42937</c:v>
                </c:pt>
                <c:pt idx="849" c:formatCode="yyyy/m/d">
                  <c:v>42940</c:v>
                </c:pt>
                <c:pt idx="850" c:formatCode="yyyy/m/d">
                  <c:v>42941</c:v>
                </c:pt>
                <c:pt idx="851" c:formatCode="yyyy/m/d">
                  <c:v>42942</c:v>
                </c:pt>
                <c:pt idx="852" c:formatCode="yyyy/m/d">
                  <c:v>42943</c:v>
                </c:pt>
                <c:pt idx="853" c:formatCode="yyyy/m/d">
                  <c:v>42944</c:v>
                </c:pt>
                <c:pt idx="854" c:formatCode="yyyy/m/d">
                  <c:v>42947</c:v>
                </c:pt>
                <c:pt idx="855" c:formatCode="yyyy/m/d">
                  <c:v>42948</c:v>
                </c:pt>
                <c:pt idx="856" c:formatCode="yyyy/m/d">
                  <c:v>42949</c:v>
                </c:pt>
                <c:pt idx="857" c:formatCode="yyyy/m/d">
                  <c:v>42950</c:v>
                </c:pt>
                <c:pt idx="858" c:formatCode="yyyy/m/d">
                  <c:v>42951</c:v>
                </c:pt>
                <c:pt idx="859" c:formatCode="yyyy/m/d">
                  <c:v>42954</c:v>
                </c:pt>
                <c:pt idx="860" c:formatCode="yyyy/m/d">
                  <c:v>42955</c:v>
                </c:pt>
                <c:pt idx="861" c:formatCode="yyyy/m/d">
                  <c:v>42956</c:v>
                </c:pt>
                <c:pt idx="862" c:formatCode="yyyy/m/d">
                  <c:v>42957</c:v>
                </c:pt>
                <c:pt idx="863" c:formatCode="yyyy/m/d">
                  <c:v>42958</c:v>
                </c:pt>
                <c:pt idx="864" c:formatCode="yyyy/m/d">
                  <c:v>42961</c:v>
                </c:pt>
                <c:pt idx="865" c:formatCode="yyyy/m/d">
                  <c:v>42962</c:v>
                </c:pt>
                <c:pt idx="866" c:formatCode="yyyy/m/d">
                  <c:v>42963</c:v>
                </c:pt>
                <c:pt idx="867" c:formatCode="yyyy/m/d">
                  <c:v>42964</c:v>
                </c:pt>
                <c:pt idx="868" c:formatCode="yyyy/m/d">
                  <c:v>42965</c:v>
                </c:pt>
                <c:pt idx="869" c:formatCode="yyyy/m/d">
                  <c:v>42968</c:v>
                </c:pt>
                <c:pt idx="870" c:formatCode="yyyy/m/d">
                  <c:v>42969</c:v>
                </c:pt>
                <c:pt idx="871" c:formatCode="yyyy/m/d">
                  <c:v>42970</c:v>
                </c:pt>
                <c:pt idx="872" c:formatCode="yyyy/m/d">
                  <c:v>42971</c:v>
                </c:pt>
                <c:pt idx="873" c:formatCode="yyyy/m/d">
                  <c:v>42972</c:v>
                </c:pt>
                <c:pt idx="874" c:formatCode="yyyy/m/d">
                  <c:v>42975</c:v>
                </c:pt>
                <c:pt idx="875" c:formatCode="yyyy/m/d">
                  <c:v>42976</c:v>
                </c:pt>
                <c:pt idx="876" c:formatCode="yyyy/m/d">
                  <c:v>42977</c:v>
                </c:pt>
                <c:pt idx="877" c:formatCode="yyyy/m/d">
                  <c:v>42978</c:v>
                </c:pt>
                <c:pt idx="878" c:formatCode="yyyy/m/d">
                  <c:v>42979</c:v>
                </c:pt>
                <c:pt idx="879" c:formatCode="yyyy/m/d">
                  <c:v>42982</c:v>
                </c:pt>
                <c:pt idx="880" c:formatCode="yyyy/m/d">
                  <c:v>42983</c:v>
                </c:pt>
                <c:pt idx="881" c:formatCode="yyyy/m/d">
                  <c:v>42984</c:v>
                </c:pt>
                <c:pt idx="882" c:formatCode="yyyy/m/d">
                  <c:v>42985</c:v>
                </c:pt>
                <c:pt idx="883" c:formatCode="yyyy/m/d">
                  <c:v>42986</c:v>
                </c:pt>
                <c:pt idx="884" c:formatCode="yyyy/m/d">
                  <c:v>42989</c:v>
                </c:pt>
                <c:pt idx="885" c:formatCode="yyyy/m/d">
                  <c:v>42990</c:v>
                </c:pt>
                <c:pt idx="886" c:formatCode="yyyy/m/d">
                  <c:v>42991</c:v>
                </c:pt>
                <c:pt idx="887" c:formatCode="yyyy/m/d">
                  <c:v>42992</c:v>
                </c:pt>
                <c:pt idx="888" c:formatCode="yyyy/m/d">
                  <c:v>42993</c:v>
                </c:pt>
                <c:pt idx="889" c:formatCode="yyyy/m/d">
                  <c:v>42996</c:v>
                </c:pt>
                <c:pt idx="890" c:formatCode="yyyy/m/d">
                  <c:v>42997</c:v>
                </c:pt>
                <c:pt idx="891" c:formatCode="yyyy/m/d">
                  <c:v>42998</c:v>
                </c:pt>
                <c:pt idx="892" c:formatCode="yyyy/m/d">
                  <c:v>42999</c:v>
                </c:pt>
                <c:pt idx="893" c:formatCode="yyyy/m/d">
                  <c:v>43000</c:v>
                </c:pt>
                <c:pt idx="894" c:formatCode="yyyy/m/d">
                  <c:v>43003</c:v>
                </c:pt>
                <c:pt idx="895" c:formatCode="yyyy/m/d">
                  <c:v>43004</c:v>
                </c:pt>
                <c:pt idx="896" c:formatCode="yyyy/m/d">
                  <c:v>43005</c:v>
                </c:pt>
                <c:pt idx="897" c:formatCode="yyyy/m/d">
                  <c:v>43006</c:v>
                </c:pt>
                <c:pt idx="898" c:formatCode="yyyy/m/d">
                  <c:v>43007</c:v>
                </c:pt>
                <c:pt idx="899" c:formatCode="yyyy/m/d">
                  <c:v>43008</c:v>
                </c:pt>
                <c:pt idx="900" c:formatCode="yyyy/m/d">
                  <c:v>43017</c:v>
                </c:pt>
                <c:pt idx="901" c:formatCode="yyyy/m/d">
                  <c:v>43018</c:v>
                </c:pt>
                <c:pt idx="902" c:formatCode="yyyy/m/d">
                  <c:v>43019</c:v>
                </c:pt>
                <c:pt idx="903" c:formatCode="yyyy/m/d">
                  <c:v>43020</c:v>
                </c:pt>
                <c:pt idx="904" c:formatCode="yyyy/m/d">
                  <c:v>43021</c:v>
                </c:pt>
                <c:pt idx="905" c:formatCode="yyyy/m/d">
                  <c:v>43024</c:v>
                </c:pt>
                <c:pt idx="906" c:formatCode="yyyy/m/d">
                  <c:v>43025</c:v>
                </c:pt>
                <c:pt idx="907" c:formatCode="yyyy/m/d">
                  <c:v>43026</c:v>
                </c:pt>
                <c:pt idx="908" c:formatCode="yyyy/m/d">
                  <c:v>43027</c:v>
                </c:pt>
                <c:pt idx="909" c:formatCode="yyyy/m/d">
                  <c:v>43028</c:v>
                </c:pt>
                <c:pt idx="910" c:formatCode="yyyy/m/d">
                  <c:v>43031</c:v>
                </c:pt>
                <c:pt idx="911" c:formatCode="yyyy/m/d">
                  <c:v>43032</c:v>
                </c:pt>
                <c:pt idx="912" c:formatCode="yyyy/m/d">
                  <c:v>43033</c:v>
                </c:pt>
                <c:pt idx="913" c:formatCode="yyyy/m/d">
                  <c:v>43034</c:v>
                </c:pt>
                <c:pt idx="914" c:formatCode="yyyy/m/d">
                  <c:v>43035</c:v>
                </c:pt>
                <c:pt idx="915" c:formatCode="yyyy/m/d">
                  <c:v>43038</c:v>
                </c:pt>
                <c:pt idx="916" c:formatCode="yyyy/m/d">
                  <c:v>43039</c:v>
                </c:pt>
                <c:pt idx="917" c:formatCode="yyyy/m/d">
                  <c:v>43040</c:v>
                </c:pt>
                <c:pt idx="918" c:formatCode="yyyy/m/d">
                  <c:v>43041</c:v>
                </c:pt>
                <c:pt idx="919" c:formatCode="yyyy/m/d">
                  <c:v>43042</c:v>
                </c:pt>
                <c:pt idx="920" c:formatCode="yyyy/m/d">
                  <c:v>43045</c:v>
                </c:pt>
                <c:pt idx="921" c:formatCode="yyyy/m/d">
                  <c:v>43046</c:v>
                </c:pt>
                <c:pt idx="922" c:formatCode="yyyy/m/d">
                  <c:v>43047</c:v>
                </c:pt>
                <c:pt idx="923" c:formatCode="yyyy/m/d">
                  <c:v>43048</c:v>
                </c:pt>
                <c:pt idx="924" c:formatCode="yyyy/m/d">
                  <c:v>43049</c:v>
                </c:pt>
                <c:pt idx="925" c:formatCode="yyyy/m/d">
                  <c:v>43052</c:v>
                </c:pt>
                <c:pt idx="926" c:formatCode="yyyy/m/d">
                  <c:v>43053</c:v>
                </c:pt>
                <c:pt idx="927" c:formatCode="yyyy/m/d">
                  <c:v>43054</c:v>
                </c:pt>
                <c:pt idx="928" c:formatCode="yyyy/m/d">
                  <c:v>43055</c:v>
                </c:pt>
                <c:pt idx="929" c:formatCode="yyyy/m/d">
                  <c:v>43056</c:v>
                </c:pt>
                <c:pt idx="930" c:formatCode="yyyy/m/d">
                  <c:v>43059</c:v>
                </c:pt>
                <c:pt idx="931" c:formatCode="yyyy/m/d">
                  <c:v>43060</c:v>
                </c:pt>
                <c:pt idx="932" c:formatCode="yyyy/m/d">
                  <c:v>43061</c:v>
                </c:pt>
                <c:pt idx="933" c:formatCode="yyyy/m/d">
                  <c:v>43062</c:v>
                </c:pt>
                <c:pt idx="934" c:formatCode="yyyy/m/d">
                  <c:v>43063</c:v>
                </c:pt>
                <c:pt idx="935" c:formatCode="yyyy/m/d">
                  <c:v>43066</c:v>
                </c:pt>
                <c:pt idx="936" c:formatCode="yyyy/m/d">
                  <c:v>43067</c:v>
                </c:pt>
                <c:pt idx="937" c:formatCode="yyyy/m/d">
                  <c:v>43068</c:v>
                </c:pt>
                <c:pt idx="938" c:formatCode="yyyy/m/d">
                  <c:v>43069</c:v>
                </c:pt>
                <c:pt idx="939" c:formatCode="yyyy/m/d">
                  <c:v>43070</c:v>
                </c:pt>
                <c:pt idx="940" c:formatCode="yyyy/m/d">
                  <c:v>43073</c:v>
                </c:pt>
                <c:pt idx="941" c:formatCode="yyyy/m/d">
                  <c:v>43074</c:v>
                </c:pt>
                <c:pt idx="942" c:formatCode="yyyy/m/d">
                  <c:v>43075</c:v>
                </c:pt>
                <c:pt idx="943" c:formatCode="yyyy/m/d">
                  <c:v>43076</c:v>
                </c:pt>
                <c:pt idx="944" c:formatCode="yyyy/m/d">
                  <c:v>43077</c:v>
                </c:pt>
                <c:pt idx="945" c:formatCode="yyyy/m/d">
                  <c:v>43080</c:v>
                </c:pt>
                <c:pt idx="946" c:formatCode="yyyy/m/d">
                  <c:v>43081</c:v>
                </c:pt>
                <c:pt idx="947" c:formatCode="yyyy/m/d">
                  <c:v>43082</c:v>
                </c:pt>
                <c:pt idx="948" c:formatCode="yyyy/m/d">
                  <c:v>43083</c:v>
                </c:pt>
                <c:pt idx="949" c:formatCode="yyyy/m/d">
                  <c:v>43084</c:v>
                </c:pt>
                <c:pt idx="950" c:formatCode="yyyy/m/d">
                  <c:v>43087</c:v>
                </c:pt>
                <c:pt idx="951" c:formatCode="yyyy/m/d">
                  <c:v>43088</c:v>
                </c:pt>
                <c:pt idx="952" c:formatCode="yyyy/m/d">
                  <c:v>43089</c:v>
                </c:pt>
                <c:pt idx="953" c:formatCode="yyyy/m/d">
                  <c:v>43090</c:v>
                </c:pt>
                <c:pt idx="954" c:formatCode="yyyy/m/d">
                  <c:v>43091</c:v>
                </c:pt>
                <c:pt idx="955" c:formatCode="yyyy/m/d">
                  <c:v>43094</c:v>
                </c:pt>
                <c:pt idx="956" c:formatCode="yyyy/m/d">
                  <c:v>43095</c:v>
                </c:pt>
                <c:pt idx="957" c:formatCode="yyyy/m/d">
                  <c:v>43096</c:v>
                </c:pt>
                <c:pt idx="958" c:formatCode="yyyy/m/d">
                  <c:v>43097</c:v>
                </c:pt>
                <c:pt idx="959" c:formatCode="yyyy/m/d">
                  <c:v>43098</c:v>
                </c:pt>
                <c:pt idx="960" c:formatCode="yyyy/m/d">
                  <c:v>43099</c:v>
                </c:pt>
                <c:pt idx="961" c:formatCode="yyyy/m/d">
                  <c:v>43100</c:v>
                </c:pt>
                <c:pt idx="962" c:formatCode="yyyy/m/d">
                  <c:v>43102</c:v>
                </c:pt>
                <c:pt idx="963" c:formatCode="yyyy/m/d">
                  <c:v>43103</c:v>
                </c:pt>
                <c:pt idx="964" c:formatCode="yyyy/m/d">
                  <c:v>43104</c:v>
                </c:pt>
                <c:pt idx="965" c:formatCode="yyyy/m/d">
                  <c:v>43105</c:v>
                </c:pt>
                <c:pt idx="966" c:formatCode="yyyy/m/d">
                  <c:v>43108</c:v>
                </c:pt>
                <c:pt idx="967" c:formatCode="yyyy/m/d">
                  <c:v>43109</c:v>
                </c:pt>
                <c:pt idx="968" c:formatCode="yyyy/m/d">
                  <c:v>43110</c:v>
                </c:pt>
                <c:pt idx="969" c:formatCode="yyyy/m/d">
                  <c:v>43111</c:v>
                </c:pt>
                <c:pt idx="970" c:formatCode="yyyy/m/d">
                  <c:v>43112</c:v>
                </c:pt>
                <c:pt idx="971" c:formatCode="yyyy/m/d">
                  <c:v>43115</c:v>
                </c:pt>
                <c:pt idx="972" c:formatCode="yyyy/m/d">
                  <c:v>43116</c:v>
                </c:pt>
                <c:pt idx="973" c:formatCode="yyyy/m/d">
                  <c:v>43117</c:v>
                </c:pt>
                <c:pt idx="974" c:formatCode="yyyy/m/d">
                  <c:v>43118</c:v>
                </c:pt>
                <c:pt idx="975" c:formatCode="yyyy/m/d">
                  <c:v>43119</c:v>
                </c:pt>
                <c:pt idx="976" c:formatCode="yyyy/m/d">
                  <c:v>43122</c:v>
                </c:pt>
                <c:pt idx="977" c:formatCode="yyyy/m/d">
                  <c:v>43123</c:v>
                </c:pt>
                <c:pt idx="978" c:formatCode="yyyy/m/d">
                  <c:v>43124</c:v>
                </c:pt>
                <c:pt idx="979" c:formatCode="yyyy/m/d">
                  <c:v>43125</c:v>
                </c:pt>
                <c:pt idx="980" c:formatCode="yyyy/m/d">
                  <c:v>43126</c:v>
                </c:pt>
                <c:pt idx="981" c:formatCode="yyyy/m/d">
                  <c:v>43129</c:v>
                </c:pt>
                <c:pt idx="982" c:formatCode="yyyy/m/d">
                  <c:v>43130</c:v>
                </c:pt>
                <c:pt idx="983" c:formatCode="yyyy/m/d">
                  <c:v>43131</c:v>
                </c:pt>
                <c:pt idx="984" c:formatCode="yyyy/m/d">
                  <c:v>43132</c:v>
                </c:pt>
                <c:pt idx="985" c:formatCode="yyyy/m/d">
                  <c:v>43133</c:v>
                </c:pt>
                <c:pt idx="986" c:formatCode="yyyy/m/d">
                  <c:v>43136</c:v>
                </c:pt>
                <c:pt idx="987" c:formatCode="yyyy/m/d">
                  <c:v>43137</c:v>
                </c:pt>
                <c:pt idx="988" c:formatCode="yyyy/m/d">
                  <c:v>43138</c:v>
                </c:pt>
                <c:pt idx="989" c:formatCode="yyyy/m/d">
                  <c:v>43139</c:v>
                </c:pt>
                <c:pt idx="990" c:formatCode="yyyy/m/d">
                  <c:v>43140</c:v>
                </c:pt>
                <c:pt idx="991" c:formatCode="yyyy/m/d">
                  <c:v>43142</c:v>
                </c:pt>
                <c:pt idx="992" c:formatCode="yyyy/m/d">
                  <c:v>43143</c:v>
                </c:pt>
                <c:pt idx="993" c:formatCode="yyyy/m/d">
                  <c:v>43144</c:v>
                </c:pt>
                <c:pt idx="994" c:formatCode="yyyy/m/d">
                  <c:v>43145</c:v>
                </c:pt>
                <c:pt idx="995" c:formatCode="yyyy/m/d">
                  <c:v>43153</c:v>
                </c:pt>
                <c:pt idx="996" c:formatCode="yyyy/m/d">
                  <c:v>43154</c:v>
                </c:pt>
                <c:pt idx="997" c:formatCode="yyyy/m/d">
                  <c:v>43155</c:v>
                </c:pt>
                <c:pt idx="998" c:formatCode="yyyy/m/d">
                  <c:v>43157</c:v>
                </c:pt>
                <c:pt idx="999" c:formatCode="yyyy/m/d">
                  <c:v>43158</c:v>
                </c:pt>
                <c:pt idx="1000" c:formatCode="yyyy/m/d">
                  <c:v>43159</c:v>
                </c:pt>
                <c:pt idx="1001" c:formatCode="yyyy/m/d">
                  <c:v>43160</c:v>
                </c:pt>
                <c:pt idx="1002" c:formatCode="yyyy/m/d">
                  <c:v>43161</c:v>
                </c:pt>
                <c:pt idx="1003" c:formatCode="yyyy/m/d">
                  <c:v>43164</c:v>
                </c:pt>
                <c:pt idx="1004" c:formatCode="yyyy/m/d">
                  <c:v>43165</c:v>
                </c:pt>
                <c:pt idx="1005" c:formatCode="yyyy/m/d">
                  <c:v>43166</c:v>
                </c:pt>
                <c:pt idx="1006" c:formatCode="yyyy/m/d">
                  <c:v>43167</c:v>
                </c:pt>
                <c:pt idx="1007" c:formatCode="yyyy/m/d">
                  <c:v>43168</c:v>
                </c:pt>
                <c:pt idx="1008" c:formatCode="yyyy/m/d">
                  <c:v>43171</c:v>
                </c:pt>
                <c:pt idx="1009" c:formatCode="yyyy/m/d">
                  <c:v>43172</c:v>
                </c:pt>
                <c:pt idx="1010" c:formatCode="yyyy/m/d">
                  <c:v>43173</c:v>
                </c:pt>
                <c:pt idx="1011" c:formatCode="yyyy/m/d">
                  <c:v>43174</c:v>
                </c:pt>
                <c:pt idx="1012" c:formatCode="yyyy/m/d">
                  <c:v>43175</c:v>
                </c:pt>
                <c:pt idx="1013" c:formatCode="yyyy/m/d">
                  <c:v>43178</c:v>
                </c:pt>
                <c:pt idx="1014" c:formatCode="yyyy/m/d">
                  <c:v>43179</c:v>
                </c:pt>
                <c:pt idx="1015" c:formatCode="yyyy/m/d">
                  <c:v>43180</c:v>
                </c:pt>
                <c:pt idx="1016" c:formatCode="yyyy/m/d">
                  <c:v>43181</c:v>
                </c:pt>
                <c:pt idx="1017" c:formatCode="yyyy/m/d">
                  <c:v>43182</c:v>
                </c:pt>
                <c:pt idx="1018" c:formatCode="yyyy/m/d">
                  <c:v>43185</c:v>
                </c:pt>
                <c:pt idx="1019" c:formatCode="yyyy/m/d">
                  <c:v>43186</c:v>
                </c:pt>
                <c:pt idx="1020" c:formatCode="yyyy/m/d">
                  <c:v>43187</c:v>
                </c:pt>
                <c:pt idx="1021" c:formatCode="yyyy/m/d">
                  <c:v>43188</c:v>
                </c:pt>
                <c:pt idx="1022" c:formatCode="yyyy/m/d">
                  <c:v>43189</c:v>
                </c:pt>
                <c:pt idx="1023" c:formatCode="yyyy/m/d">
                  <c:v>43192</c:v>
                </c:pt>
                <c:pt idx="1024" c:formatCode="yyyy/m/d">
                  <c:v>43193</c:v>
                </c:pt>
                <c:pt idx="1025" c:formatCode="yyyy/m/d">
                  <c:v>43194</c:v>
                </c:pt>
                <c:pt idx="1026" c:formatCode="yyyy/m/d">
                  <c:v>43198</c:v>
                </c:pt>
                <c:pt idx="1027" c:formatCode="yyyy/m/d">
                  <c:v>43199</c:v>
                </c:pt>
                <c:pt idx="1028" c:formatCode="yyyy/m/d">
                  <c:v>43200</c:v>
                </c:pt>
                <c:pt idx="1029" c:formatCode="yyyy/m/d">
                  <c:v>43201</c:v>
                </c:pt>
                <c:pt idx="1030" c:formatCode="yyyy/m/d">
                  <c:v>43202</c:v>
                </c:pt>
                <c:pt idx="1031" c:formatCode="yyyy/m/d">
                  <c:v>43203</c:v>
                </c:pt>
                <c:pt idx="1032" c:formatCode="yyyy/m/d">
                  <c:v>43206</c:v>
                </c:pt>
                <c:pt idx="1033" c:formatCode="yyyy/m/d">
                  <c:v>43207</c:v>
                </c:pt>
                <c:pt idx="1034" c:formatCode="yyyy/m/d">
                  <c:v>43208</c:v>
                </c:pt>
                <c:pt idx="1035" c:formatCode="yyyy/m/d">
                  <c:v>43209</c:v>
                </c:pt>
                <c:pt idx="1036" c:formatCode="yyyy/m/d">
                  <c:v>43210</c:v>
                </c:pt>
                <c:pt idx="1037" c:formatCode="yyyy/m/d">
                  <c:v>43213</c:v>
                </c:pt>
                <c:pt idx="1038" c:formatCode="yyyy/m/d">
                  <c:v>43214</c:v>
                </c:pt>
                <c:pt idx="1039" c:formatCode="yyyy/m/d">
                  <c:v>43215</c:v>
                </c:pt>
                <c:pt idx="1040" c:formatCode="yyyy/m/d">
                  <c:v>43216</c:v>
                </c:pt>
                <c:pt idx="1041" c:formatCode="yyyy/m/d">
                  <c:v>43217</c:v>
                </c:pt>
                <c:pt idx="1042" c:formatCode="yyyy/m/d">
                  <c:v>43218</c:v>
                </c:pt>
                <c:pt idx="1043" c:formatCode="yyyy/m/d">
                  <c:v>43222</c:v>
                </c:pt>
                <c:pt idx="1044" c:formatCode="yyyy/m/d">
                  <c:v>43223</c:v>
                </c:pt>
                <c:pt idx="1045" c:formatCode="yyyy/m/d">
                  <c:v>43224</c:v>
                </c:pt>
                <c:pt idx="1046" c:formatCode="yyyy/m/d">
                  <c:v>43227</c:v>
                </c:pt>
                <c:pt idx="1047" c:formatCode="yyyy/m/d">
                  <c:v>43228</c:v>
                </c:pt>
                <c:pt idx="1048" c:formatCode="yyyy/m/d">
                  <c:v>43229</c:v>
                </c:pt>
                <c:pt idx="1049" c:formatCode="yyyy/m/d">
                  <c:v>43230</c:v>
                </c:pt>
                <c:pt idx="1050" c:formatCode="yyyy/m/d">
                  <c:v>43231</c:v>
                </c:pt>
                <c:pt idx="1051" c:formatCode="yyyy/m/d">
                  <c:v>43234</c:v>
                </c:pt>
                <c:pt idx="1052" c:formatCode="yyyy/m/d">
                  <c:v>43235</c:v>
                </c:pt>
                <c:pt idx="1053" c:formatCode="yyyy/m/d">
                  <c:v>43236</c:v>
                </c:pt>
                <c:pt idx="1054" c:formatCode="yyyy/m/d">
                  <c:v>43237</c:v>
                </c:pt>
                <c:pt idx="1055" c:formatCode="yyyy/m/d">
                  <c:v>43238</c:v>
                </c:pt>
                <c:pt idx="1056" c:formatCode="yyyy/m/d">
                  <c:v>43241</c:v>
                </c:pt>
                <c:pt idx="1057" c:formatCode="yyyy/m/d">
                  <c:v>43242</c:v>
                </c:pt>
                <c:pt idx="1058" c:formatCode="yyyy/m/d">
                  <c:v>43243</c:v>
                </c:pt>
                <c:pt idx="1059" c:formatCode="yyyy/m/d">
                  <c:v>43244</c:v>
                </c:pt>
                <c:pt idx="1060" c:formatCode="yyyy/m/d">
                  <c:v>43245</c:v>
                </c:pt>
                <c:pt idx="1061" c:formatCode="yyyy/m/d">
                  <c:v>43248</c:v>
                </c:pt>
                <c:pt idx="1062" c:formatCode="yyyy/m/d">
                  <c:v>43249</c:v>
                </c:pt>
                <c:pt idx="1063" c:formatCode="yyyy/m/d">
                  <c:v>43250</c:v>
                </c:pt>
                <c:pt idx="1064" c:formatCode="yyyy/m/d">
                  <c:v>43251</c:v>
                </c:pt>
                <c:pt idx="1065" c:formatCode="yyyy/m/d">
                  <c:v>43252</c:v>
                </c:pt>
                <c:pt idx="1066" c:formatCode="yyyy/m/d">
                  <c:v>43255</c:v>
                </c:pt>
                <c:pt idx="1067" c:formatCode="yyyy/m/d">
                  <c:v>43256</c:v>
                </c:pt>
                <c:pt idx="1068" c:formatCode="yyyy/m/d">
                  <c:v>43257</c:v>
                </c:pt>
                <c:pt idx="1069" c:formatCode="yyyy/m/d">
                  <c:v>43258</c:v>
                </c:pt>
                <c:pt idx="1070" c:formatCode="yyyy/m/d">
                  <c:v>43259</c:v>
                </c:pt>
                <c:pt idx="1071" c:formatCode="yyyy/m/d">
                  <c:v>43262</c:v>
                </c:pt>
                <c:pt idx="1072" c:formatCode="yyyy/m/d">
                  <c:v>43263</c:v>
                </c:pt>
                <c:pt idx="1073" c:formatCode="yyyy/m/d">
                  <c:v>43264</c:v>
                </c:pt>
                <c:pt idx="1074" c:formatCode="yyyy/m/d">
                  <c:v>43265</c:v>
                </c:pt>
                <c:pt idx="1075" c:formatCode="yyyy/m/d">
                  <c:v>43266</c:v>
                </c:pt>
                <c:pt idx="1076" c:formatCode="yyyy/m/d">
                  <c:v>43270</c:v>
                </c:pt>
                <c:pt idx="1077" c:formatCode="yyyy/m/d">
                  <c:v>43271</c:v>
                </c:pt>
                <c:pt idx="1078" c:formatCode="yyyy/m/d">
                  <c:v>43272</c:v>
                </c:pt>
                <c:pt idx="1079" c:formatCode="yyyy/m/d">
                  <c:v>43273</c:v>
                </c:pt>
                <c:pt idx="1080" c:formatCode="yyyy/m/d">
                  <c:v>43276</c:v>
                </c:pt>
                <c:pt idx="1081" c:formatCode="yyyy/m/d">
                  <c:v>43277</c:v>
                </c:pt>
                <c:pt idx="1082" c:formatCode="yyyy/m/d">
                  <c:v>43278</c:v>
                </c:pt>
                <c:pt idx="1083" c:formatCode="yyyy/m/d">
                  <c:v>43279</c:v>
                </c:pt>
                <c:pt idx="1084" c:formatCode="yyyy/m/d">
                  <c:v>43280</c:v>
                </c:pt>
                <c:pt idx="1085" c:formatCode="yyyy/m/d">
                  <c:v>43283</c:v>
                </c:pt>
                <c:pt idx="1086" c:formatCode="yyyy/m/d">
                  <c:v>43284</c:v>
                </c:pt>
                <c:pt idx="1087" c:formatCode="yyyy/m/d">
                  <c:v>43285</c:v>
                </c:pt>
                <c:pt idx="1088" c:formatCode="yyyy/m/d">
                  <c:v>43286</c:v>
                </c:pt>
                <c:pt idx="1089" c:formatCode="yyyy/m/d">
                  <c:v>43287</c:v>
                </c:pt>
                <c:pt idx="1090" c:formatCode="yyyy/m/d">
                  <c:v>43290</c:v>
                </c:pt>
                <c:pt idx="1091" c:formatCode="yyyy/m/d">
                  <c:v>43291</c:v>
                </c:pt>
                <c:pt idx="1092" c:formatCode="yyyy/m/d">
                  <c:v>43292</c:v>
                </c:pt>
                <c:pt idx="1093" c:formatCode="yyyy/m/d">
                  <c:v>43293</c:v>
                </c:pt>
                <c:pt idx="1094" c:formatCode="yyyy/m/d">
                  <c:v>43294</c:v>
                </c:pt>
                <c:pt idx="1095" c:formatCode="yyyy/m/d">
                  <c:v>43297</c:v>
                </c:pt>
                <c:pt idx="1096" c:formatCode="yyyy/m/d">
                  <c:v>43298</c:v>
                </c:pt>
                <c:pt idx="1097" c:formatCode="yyyy/m/d">
                  <c:v>43299</c:v>
                </c:pt>
                <c:pt idx="1098" c:formatCode="yyyy/m/d">
                  <c:v>43300</c:v>
                </c:pt>
                <c:pt idx="1099" c:formatCode="yyyy/m/d">
                  <c:v>43301</c:v>
                </c:pt>
                <c:pt idx="1100" c:formatCode="yyyy/m/d">
                  <c:v>43304</c:v>
                </c:pt>
                <c:pt idx="1101" c:formatCode="yyyy/m/d">
                  <c:v>43305</c:v>
                </c:pt>
                <c:pt idx="1102" c:formatCode="yyyy/m/d">
                  <c:v>43306</c:v>
                </c:pt>
                <c:pt idx="1103" c:formatCode="yyyy/m/d">
                  <c:v>43307</c:v>
                </c:pt>
                <c:pt idx="1104" c:formatCode="yyyy/m/d">
                  <c:v>43308</c:v>
                </c:pt>
                <c:pt idx="1105" c:formatCode="yyyy/m/d">
                  <c:v>43311</c:v>
                </c:pt>
                <c:pt idx="1106" c:formatCode="yyyy/m/d">
                  <c:v>43312</c:v>
                </c:pt>
                <c:pt idx="1107" c:formatCode="yyyy/m/d">
                  <c:v>43313</c:v>
                </c:pt>
                <c:pt idx="1108" c:formatCode="yyyy/m/d">
                  <c:v>43314</c:v>
                </c:pt>
                <c:pt idx="1109" c:formatCode="yyyy/m/d">
                  <c:v>43315</c:v>
                </c:pt>
                <c:pt idx="1110" c:formatCode="yyyy/m/d">
                  <c:v>43318</c:v>
                </c:pt>
                <c:pt idx="1111" c:formatCode="yyyy/m/d">
                  <c:v>43319</c:v>
                </c:pt>
                <c:pt idx="1112" c:formatCode="yyyy/m/d">
                  <c:v>43320</c:v>
                </c:pt>
                <c:pt idx="1113" c:formatCode="yyyy/m/d">
                  <c:v>43321</c:v>
                </c:pt>
                <c:pt idx="1114" c:formatCode="yyyy/m/d">
                  <c:v>43322</c:v>
                </c:pt>
                <c:pt idx="1115" c:formatCode="yyyy/m/d">
                  <c:v>43325</c:v>
                </c:pt>
                <c:pt idx="1116" c:formatCode="yyyy/m/d">
                  <c:v>43326</c:v>
                </c:pt>
                <c:pt idx="1117" c:formatCode="yyyy/m/d">
                  <c:v>43327</c:v>
                </c:pt>
                <c:pt idx="1118" c:formatCode="yyyy/m/d">
                  <c:v>43328</c:v>
                </c:pt>
                <c:pt idx="1119" c:formatCode="yyyy/m/d">
                  <c:v>43329</c:v>
                </c:pt>
                <c:pt idx="1120" c:formatCode="yyyy/m/d">
                  <c:v>43332</c:v>
                </c:pt>
                <c:pt idx="1121" c:formatCode="yyyy/m/d">
                  <c:v>43333</c:v>
                </c:pt>
                <c:pt idx="1122" c:formatCode="yyyy/m/d">
                  <c:v>43334</c:v>
                </c:pt>
                <c:pt idx="1123" c:formatCode="yyyy/m/d">
                  <c:v>43335</c:v>
                </c:pt>
                <c:pt idx="1124" c:formatCode="yyyy/m/d">
                  <c:v>43336</c:v>
                </c:pt>
                <c:pt idx="1125" c:formatCode="yyyy/m/d">
                  <c:v>43339</c:v>
                </c:pt>
                <c:pt idx="1126" c:formatCode="yyyy/m/d">
                  <c:v>43340</c:v>
                </c:pt>
                <c:pt idx="1127" c:formatCode="yyyy/m/d">
                  <c:v>43341</c:v>
                </c:pt>
                <c:pt idx="1128" c:formatCode="yyyy/m/d">
                  <c:v>43342</c:v>
                </c:pt>
                <c:pt idx="1129" c:formatCode="yyyy/m/d">
                  <c:v>43343</c:v>
                </c:pt>
                <c:pt idx="1130" c:formatCode="yyyy/m/d">
                  <c:v>43346</c:v>
                </c:pt>
                <c:pt idx="1131" c:formatCode="yyyy/m/d">
                  <c:v>43347</c:v>
                </c:pt>
                <c:pt idx="1132" c:formatCode="yyyy/m/d">
                  <c:v>43348</c:v>
                </c:pt>
                <c:pt idx="1133" c:formatCode="yyyy/m/d">
                  <c:v>43349</c:v>
                </c:pt>
                <c:pt idx="1134" c:formatCode="yyyy/m/d">
                  <c:v>43350</c:v>
                </c:pt>
                <c:pt idx="1135" c:formatCode="yyyy/m/d">
                  <c:v>43353</c:v>
                </c:pt>
                <c:pt idx="1136" c:formatCode="yyyy/m/d">
                  <c:v>43354</c:v>
                </c:pt>
                <c:pt idx="1137" c:formatCode="yyyy/m/d">
                  <c:v>43355</c:v>
                </c:pt>
                <c:pt idx="1138" c:formatCode="yyyy/m/d">
                  <c:v>43356</c:v>
                </c:pt>
                <c:pt idx="1139" c:formatCode="yyyy/m/d">
                  <c:v>43357</c:v>
                </c:pt>
                <c:pt idx="1140" c:formatCode="yyyy/m/d">
                  <c:v>43360</c:v>
                </c:pt>
                <c:pt idx="1141" c:formatCode="yyyy/m/d">
                  <c:v>43361</c:v>
                </c:pt>
                <c:pt idx="1142" c:formatCode="yyyy/m/d">
                  <c:v>43362</c:v>
                </c:pt>
                <c:pt idx="1143" c:formatCode="yyyy/m/d">
                  <c:v>43363</c:v>
                </c:pt>
                <c:pt idx="1144" c:formatCode="yyyy/m/d">
                  <c:v>43364</c:v>
                </c:pt>
                <c:pt idx="1145" c:formatCode="yyyy/m/d">
                  <c:v>43368</c:v>
                </c:pt>
                <c:pt idx="1146" c:formatCode="yyyy/m/d">
                  <c:v>43369</c:v>
                </c:pt>
                <c:pt idx="1147" c:formatCode="yyyy/m/d">
                  <c:v>43370</c:v>
                </c:pt>
                <c:pt idx="1148" c:formatCode="yyyy/m/d">
                  <c:v>43371</c:v>
                </c:pt>
                <c:pt idx="1149" c:formatCode="yyyy/m/d">
                  <c:v>43372</c:v>
                </c:pt>
                <c:pt idx="1150" c:formatCode="yyyy/m/d">
                  <c:v>43373</c:v>
                </c:pt>
                <c:pt idx="1151" c:formatCode="yyyy/m/d">
                  <c:v>43381</c:v>
                </c:pt>
                <c:pt idx="1152" c:formatCode="yyyy/m/d">
                  <c:v>43382</c:v>
                </c:pt>
                <c:pt idx="1153" c:formatCode="yyyy/m/d">
                  <c:v>43383</c:v>
                </c:pt>
                <c:pt idx="1154" c:formatCode="yyyy/m/d">
                  <c:v>43384</c:v>
                </c:pt>
                <c:pt idx="1155" c:formatCode="yyyy/m/d">
                  <c:v>43385</c:v>
                </c:pt>
                <c:pt idx="1156" c:formatCode="yyyy/m/d">
                  <c:v>43388</c:v>
                </c:pt>
                <c:pt idx="1157" c:formatCode="yyyy/m/d">
                  <c:v>43389</c:v>
                </c:pt>
                <c:pt idx="1158" c:formatCode="yyyy/m/d">
                  <c:v>43390</c:v>
                </c:pt>
                <c:pt idx="1159" c:formatCode="yyyy/m/d">
                  <c:v>43391</c:v>
                </c:pt>
                <c:pt idx="1160" c:formatCode="yyyy/m/d">
                  <c:v>43392</c:v>
                </c:pt>
                <c:pt idx="1161" c:formatCode="yyyy/m/d">
                  <c:v>43395</c:v>
                </c:pt>
                <c:pt idx="1162" c:formatCode="yyyy/m/d">
                  <c:v>43396</c:v>
                </c:pt>
                <c:pt idx="1163" c:formatCode="yyyy/m/d">
                  <c:v>43397</c:v>
                </c:pt>
                <c:pt idx="1164" c:formatCode="yyyy/m/d">
                  <c:v>43398</c:v>
                </c:pt>
                <c:pt idx="1165" c:formatCode="yyyy/m/d">
                  <c:v>43399</c:v>
                </c:pt>
                <c:pt idx="1166" c:formatCode="yyyy/m/d">
                  <c:v>43402</c:v>
                </c:pt>
                <c:pt idx="1167" c:formatCode="yyyy/m/d">
                  <c:v>43403</c:v>
                </c:pt>
                <c:pt idx="1168" c:formatCode="yyyy/m/d">
                  <c:v>43404</c:v>
                </c:pt>
                <c:pt idx="1169" c:formatCode="yyyy/m/d">
                  <c:v>43405</c:v>
                </c:pt>
                <c:pt idx="1170" c:formatCode="yyyy/m/d">
                  <c:v>43406</c:v>
                </c:pt>
                <c:pt idx="1171" c:formatCode="yyyy/m/d">
                  <c:v>43409</c:v>
                </c:pt>
                <c:pt idx="1172" c:formatCode="yyyy/m/d">
                  <c:v>43410</c:v>
                </c:pt>
                <c:pt idx="1173" c:formatCode="yyyy/m/d">
                  <c:v>43411</c:v>
                </c:pt>
                <c:pt idx="1174" c:formatCode="yyyy/m/d">
                  <c:v>43412</c:v>
                </c:pt>
                <c:pt idx="1175" c:formatCode="yyyy/m/d">
                  <c:v>43413</c:v>
                </c:pt>
                <c:pt idx="1176" c:formatCode="yyyy/m/d">
                  <c:v>43416</c:v>
                </c:pt>
                <c:pt idx="1177" c:formatCode="yyyy/m/d">
                  <c:v>43417</c:v>
                </c:pt>
                <c:pt idx="1178" c:formatCode="yyyy/m/d">
                  <c:v>43418</c:v>
                </c:pt>
                <c:pt idx="1179" c:formatCode="yyyy/m/d">
                  <c:v>43419</c:v>
                </c:pt>
                <c:pt idx="1180" c:formatCode="yyyy/m/d">
                  <c:v>43420</c:v>
                </c:pt>
                <c:pt idx="1181" c:formatCode="yyyy/m/d">
                  <c:v>43423</c:v>
                </c:pt>
                <c:pt idx="1182" c:formatCode="yyyy/m/d">
                  <c:v>43424</c:v>
                </c:pt>
                <c:pt idx="1183" c:formatCode="yyyy/m/d">
                  <c:v>43425</c:v>
                </c:pt>
                <c:pt idx="1184" c:formatCode="yyyy/m/d">
                  <c:v>43426</c:v>
                </c:pt>
                <c:pt idx="1185" c:formatCode="yyyy/m/d">
                  <c:v>43427</c:v>
                </c:pt>
                <c:pt idx="1186" c:formatCode="yyyy/m/d">
                  <c:v>43430</c:v>
                </c:pt>
                <c:pt idx="1187" c:formatCode="yyyy/m/d">
                  <c:v>43431</c:v>
                </c:pt>
                <c:pt idx="1188" c:formatCode="yyyy/m/d">
                  <c:v>43432</c:v>
                </c:pt>
                <c:pt idx="1189" c:formatCode="yyyy/m/d">
                  <c:v>43433</c:v>
                </c:pt>
                <c:pt idx="1190" c:formatCode="yyyy/m/d">
                  <c:v>43434</c:v>
                </c:pt>
                <c:pt idx="1191" c:formatCode="yyyy/m/d">
                  <c:v>43437</c:v>
                </c:pt>
                <c:pt idx="1192" c:formatCode="yyyy/m/d">
                  <c:v>43438</c:v>
                </c:pt>
                <c:pt idx="1193" c:formatCode="yyyy/m/d">
                  <c:v>43439</c:v>
                </c:pt>
                <c:pt idx="1194" c:formatCode="yyyy/m/d">
                  <c:v>43440</c:v>
                </c:pt>
                <c:pt idx="1195" c:formatCode="yyyy/m/d">
                  <c:v>43441</c:v>
                </c:pt>
                <c:pt idx="1196" c:formatCode="yyyy/m/d">
                  <c:v>43444</c:v>
                </c:pt>
                <c:pt idx="1197" c:formatCode="yyyy/m/d">
                  <c:v>43445</c:v>
                </c:pt>
                <c:pt idx="1198" c:formatCode="yyyy/m/d">
                  <c:v>43446</c:v>
                </c:pt>
                <c:pt idx="1199" c:formatCode="yyyy/m/d">
                  <c:v>43447</c:v>
                </c:pt>
                <c:pt idx="1200" c:formatCode="yyyy/m/d">
                  <c:v>43448</c:v>
                </c:pt>
                <c:pt idx="1201" c:formatCode="yyyy/m/d">
                  <c:v>43451</c:v>
                </c:pt>
                <c:pt idx="1202" c:formatCode="yyyy/m/d">
                  <c:v>43452</c:v>
                </c:pt>
                <c:pt idx="1203" c:formatCode="yyyy/m/d">
                  <c:v>43453</c:v>
                </c:pt>
                <c:pt idx="1204" c:formatCode="yyyy/m/d">
                  <c:v>43454</c:v>
                </c:pt>
                <c:pt idx="1205" c:formatCode="yyyy/m/d">
                  <c:v>43455</c:v>
                </c:pt>
                <c:pt idx="1206" c:formatCode="yyyy/m/d">
                  <c:v>43458</c:v>
                </c:pt>
                <c:pt idx="1207" c:formatCode="yyyy/m/d">
                  <c:v>43459</c:v>
                </c:pt>
                <c:pt idx="1208" c:formatCode="yyyy/m/d">
                  <c:v>43460</c:v>
                </c:pt>
                <c:pt idx="1209" c:formatCode="yyyy/m/d">
                  <c:v>43461</c:v>
                </c:pt>
                <c:pt idx="1210" c:formatCode="yyyy/m/d">
                  <c:v>43462</c:v>
                </c:pt>
                <c:pt idx="1211" c:formatCode="yyyy/m/d">
                  <c:v>43463</c:v>
                </c:pt>
                <c:pt idx="1212" c:formatCode="yyyy/m/d">
                  <c:v>43464</c:v>
                </c:pt>
                <c:pt idx="1213" c:formatCode="yyyy/m/d">
                  <c:v>43465</c:v>
                </c:pt>
                <c:pt idx="1214" c:formatCode="yyyy/m/d">
                  <c:v>43467</c:v>
                </c:pt>
                <c:pt idx="1215" c:formatCode="yyyy/m/d">
                  <c:v>43468</c:v>
                </c:pt>
                <c:pt idx="1216" c:formatCode="yyyy/m/d">
                  <c:v>43469</c:v>
                </c:pt>
                <c:pt idx="1217" c:formatCode="yyyy/m/d">
                  <c:v>43472</c:v>
                </c:pt>
                <c:pt idx="1218" c:formatCode="yyyy/m/d">
                  <c:v>43473</c:v>
                </c:pt>
                <c:pt idx="1219" c:formatCode="yyyy/m/d">
                  <c:v>43474</c:v>
                </c:pt>
                <c:pt idx="1220" c:formatCode="yyyy/m/d">
                  <c:v>43475</c:v>
                </c:pt>
                <c:pt idx="1221" c:formatCode="yyyy/m/d">
                  <c:v>43476</c:v>
                </c:pt>
                <c:pt idx="1222" c:formatCode="yyyy/m/d">
                  <c:v>43479</c:v>
                </c:pt>
                <c:pt idx="1223" c:formatCode="yyyy/m/d">
                  <c:v>43480</c:v>
                </c:pt>
                <c:pt idx="1224" c:formatCode="yyyy/m/d">
                  <c:v>43481</c:v>
                </c:pt>
                <c:pt idx="1225" c:formatCode="yyyy/m/d">
                  <c:v>43482</c:v>
                </c:pt>
                <c:pt idx="1226" c:formatCode="yyyy/m/d">
                  <c:v>43483</c:v>
                </c:pt>
                <c:pt idx="1227" c:formatCode="yyyy/m/d">
                  <c:v>43486</c:v>
                </c:pt>
                <c:pt idx="1228" c:formatCode="yyyy/m/d">
                  <c:v>43487</c:v>
                </c:pt>
                <c:pt idx="1229" c:formatCode="yyyy/m/d">
                  <c:v>43488</c:v>
                </c:pt>
                <c:pt idx="1230" c:formatCode="yyyy/m/d">
                  <c:v>43489</c:v>
                </c:pt>
                <c:pt idx="1231" c:formatCode="yyyy/m/d">
                  <c:v>43490</c:v>
                </c:pt>
                <c:pt idx="1232" c:formatCode="yyyy/m/d">
                  <c:v>43493</c:v>
                </c:pt>
                <c:pt idx="1233" c:formatCode="yyyy/m/d">
                  <c:v>43494</c:v>
                </c:pt>
                <c:pt idx="1234" c:formatCode="yyyy/m/d">
                  <c:v>43495</c:v>
                </c:pt>
                <c:pt idx="1235" c:formatCode="yyyy/m/d">
                  <c:v>43496</c:v>
                </c:pt>
                <c:pt idx="1236" c:formatCode="yyyy/m/d">
                  <c:v>43497</c:v>
                </c:pt>
                <c:pt idx="1237" c:formatCode="yyyy/m/d">
                  <c:v>43498</c:v>
                </c:pt>
                <c:pt idx="1238" c:formatCode="yyyy/m/d">
                  <c:v>43499</c:v>
                </c:pt>
                <c:pt idx="1239" c:formatCode="yyyy/m/d">
                  <c:v>43507</c:v>
                </c:pt>
                <c:pt idx="1240" c:formatCode="yyyy/m/d">
                  <c:v>43508</c:v>
                </c:pt>
                <c:pt idx="1241" c:formatCode="yyyy/m/d">
                  <c:v>43509</c:v>
                </c:pt>
                <c:pt idx="1242" c:formatCode="yyyy/m/d">
                  <c:v>43510</c:v>
                </c:pt>
                <c:pt idx="1243" c:formatCode="yyyy/m/d">
                  <c:v>43511</c:v>
                </c:pt>
                <c:pt idx="1244" c:formatCode="yyyy/m/d">
                  <c:v>43514</c:v>
                </c:pt>
                <c:pt idx="1245" c:formatCode="yyyy/m/d">
                  <c:v>43515</c:v>
                </c:pt>
                <c:pt idx="1246" c:formatCode="yyyy/m/d">
                  <c:v>43516</c:v>
                </c:pt>
                <c:pt idx="1247" c:formatCode="yyyy/m/d">
                  <c:v>43517</c:v>
                </c:pt>
                <c:pt idx="1248" c:formatCode="yyyy/m/d">
                  <c:v>43518</c:v>
                </c:pt>
                <c:pt idx="1249" c:formatCode="yyyy/m/d">
                  <c:v>43521</c:v>
                </c:pt>
                <c:pt idx="1250" c:formatCode="yyyy/m/d">
                  <c:v>43522</c:v>
                </c:pt>
                <c:pt idx="1251" c:formatCode="yyyy/m/d">
                  <c:v>43523</c:v>
                </c:pt>
                <c:pt idx="1252" c:formatCode="yyyy/m/d">
                  <c:v>43524</c:v>
                </c:pt>
                <c:pt idx="1253" c:formatCode="yyyy/m/d">
                  <c:v>43525</c:v>
                </c:pt>
                <c:pt idx="1254" c:formatCode="yyyy/m/d">
                  <c:v>43528</c:v>
                </c:pt>
                <c:pt idx="1255" c:formatCode="yyyy/m/d">
                  <c:v>43529</c:v>
                </c:pt>
                <c:pt idx="1256" c:formatCode="yyyy/m/d">
                  <c:v>43530</c:v>
                </c:pt>
                <c:pt idx="1257" c:formatCode="yyyy/m/d">
                  <c:v>43531</c:v>
                </c:pt>
                <c:pt idx="1258" c:formatCode="yyyy/m/d">
                  <c:v>43532</c:v>
                </c:pt>
                <c:pt idx="1259" c:formatCode="yyyy/m/d">
                  <c:v>43535</c:v>
                </c:pt>
                <c:pt idx="1260" c:formatCode="yyyy/m/d">
                  <c:v>43536</c:v>
                </c:pt>
                <c:pt idx="1261" c:formatCode="yyyy/m/d">
                  <c:v>43537</c:v>
                </c:pt>
                <c:pt idx="1262" c:formatCode="yyyy/m/d">
                  <c:v>43538</c:v>
                </c:pt>
                <c:pt idx="1263" c:formatCode="yyyy/m/d">
                  <c:v>43539</c:v>
                </c:pt>
                <c:pt idx="1264" c:formatCode="yyyy/m/d">
                  <c:v>43542</c:v>
                </c:pt>
                <c:pt idx="1265" c:formatCode="yyyy/m/d">
                  <c:v>43543</c:v>
                </c:pt>
                <c:pt idx="1266" c:formatCode="yyyy/m/d">
                  <c:v>43544</c:v>
                </c:pt>
                <c:pt idx="1267" c:formatCode="yyyy/m/d">
                  <c:v>43545</c:v>
                </c:pt>
                <c:pt idx="1268" c:formatCode="yyyy/m/d">
                  <c:v>43546</c:v>
                </c:pt>
                <c:pt idx="1269" c:formatCode="yyyy/m/d">
                  <c:v>43549</c:v>
                </c:pt>
                <c:pt idx="1270" c:formatCode="yyyy/m/d">
                  <c:v>43550</c:v>
                </c:pt>
                <c:pt idx="1271" c:formatCode="yyyy/m/d">
                  <c:v>43551</c:v>
                </c:pt>
                <c:pt idx="1272" c:formatCode="yyyy/m/d">
                  <c:v>43552</c:v>
                </c:pt>
                <c:pt idx="1273" c:formatCode="yyyy/m/d">
                  <c:v>43553</c:v>
                </c:pt>
                <c:pt idx="1274" c:formatCode="yyyy/m/d">
                  <c:v>43556</c:v>
                </c:pt>
                <c:pt idx="1275" c:formatCode="yyyy/m/d">
                  <c:v>43557</c:v>
                </c:pt>
                <c:pt idx="1276" c:formatCode="yyyy/m/d">
                  <c:v>43558</c:v>
                </c:pt>
                <c:pt idx="1277" c:formatCode="yyyy/m/d">
                  <c:v>43559</c:v>
                </c:pt>
                <c:pt idx="1278" c:formatCode="yyyy/m/d">
                  <c:v>43563</c:v>
                </c:pt>
                <c:pt idx="1279" c:formatCode="yyyy/m/d">
                  <c:v>43564</c:v>
                </c:pt>
                <c:pt idx="1280" c:formatCode="yyyy/m/d">
                  <c:v>43565</c:v>
                </c:pt>
                <c:pt idx="1281" c:formatCode="yyyy/m/d">
                  <c:v>43566</c:v>
                </c:pt>
                <c:pt idx="1282" c:formatCode="yyyy/m/d">
                  <c:v>43567</c:v>
                </c:pt>
                <c:pt idx="1283" c:formatCode="yyyy/m/d">
                  <c:v>43570</c:v>
                </c:pt>
                <c:pt idx="1284" c:formatCode="yyyy/m/d">
                  <c:v>43571</c:v>
                </c:pt>
                <c:pt idx="1285" c:formatCode="yyyy/m/d">
                  <c:v>43572</c:v>
                </c:pt>
                <c:pt idx="1286" c:formatCode="yyyy/m/d">
                  <c:v>43573</c:v>
                </c:pt>
                <c:pt idx="1287" c:formatCode="yyyy/m/d">
                  <c:v>43574</c:v>
                </c:pt>
                <c:pt idx="1288" c:formatCode="yyyy/m/d">
                  <c:v>43577</c:v>
                </c:pt>
                <c:pt idx="1289" c:formatCode="yyyy/m/d">
                  <c:v>43578</c:v>
                </c:pt>
                <c:pt idx="1290" c:formatCode="yyyy/m/d">
                  <c:v>43579</c:v>
                </c:pt>
                <c:pt idx="1291" c:formatCode="yyyy/m/d">
                  <c:v>43580</c:v>
                </c:pt>
                <c:pt idx="1292" c:formatCode="yyyy/m/d">
                  <c:v>43581</c:v>
                </c:pt>
                <c:pt idx="1293" c:formatCode="yyyy/m/d">
                  <c:v>43583</c:v>
                </c:pt>
                <c:pt idx="1294" c:formatCode="yyyy/m/d">
                  <c:v>43584</c:v>
                </c:pt>
                <c:pt idx="1295" c:formatCode="yyyy/m/d">
                  <c:v>43585</c:v>
                </c:pt>
                <c:pt idx="1296" c:formatCode="yyyy/m/d">
                  <c:v>43590</c:v>
                </c:pt>
                <c:pt idx="1297" c:formatCode="yyyy/m/d">
                  <c:v>43591</c:v>
                </c:pt>
                <c:pt idx="1298" c:formatCode="yyyy/m/d">
                  <c:v>43592</c:v>
                </c:pt>
                <c:pt idx="1299" c:formatCode="yyyy/m/d">
                  <c:v>43593</c:v>
                </c:pt>
                <c:pt idx="1300" c:formatCode="yyyy/m/d">
                  <c:v>43594</c:v>
                </c:pt>
                <c:pt idx="1301" c:formatCode="yyyy/m/d">
                  <c:v>43595</c:v>
                </c:pt>
                <c:pt idx="1302" c:formatCode="yyyy/m/d">
                  <c:v>43598</c:v>
                </c:pt>
                <c:pt idx="1303" c:formatCode="yyyy/m/d">
                  <c:v>43599</c:v>
                </c:pt>
                <c:pt idx="1304" c:formatCode="yyyy/m/d">
                  <c:v>43600</c:v>
                </c:pt>
                <c:pt idx="1305" c:formatCode="yyyy/m/d">
                  <c:v>43601</c:v>
                </c:pt>
                <c:pt idx="1306" c:formatCode="yyyy/m/d">
                  <c:v>43602</c:v>
                </c:pt>
                <c:pt idx="1307" c:formatCode="yyyy/m/d">
                  <c:v>43605</c:v>
                </c:pt>
                <c:pt idx="1308" c:formatCode="yyyy/m/d">
                  <c:v>43606</c:v>
                </c:pt>
                <c:pt idx="1309" c:formatCode="yyyy/m/d">
                  <c:v>43607</c:v>
                </c:pt>
                <c:pt idx="1310" c:formatCode="yyyy/m/d">
                  <c:v>43608</c:v>
                </c:pt>
                <c:pt idx="1311" c:formatCode="yyyy/m/d">
                  <c:v>43609</c:v>
                </c:pt>
                <c:pt idx="1312" c:formatCode="yyyy/m/d">
                  <c:v>43612</c:v>
                </c:pt>
                <c:pt idx="1313" c:formatCode="yyyy/m/d">
                  <c:v>43613</c:v>
                </c:pt>
                <c:pt idx="1314" c:formatCode="yyyy/m/d">
                  <c:v>43614</c:v>
                </c:pt>
                <c:pt idx="1315" c:formatCode="yyyy/m/d">
                  <c:v>43615</c:v>
                </c:pt>
                <c:pt idx="1316" c:formatCode="yyyy/m/d">
                  <c:v>43616</c:v>
                </c:pt>
                <c:pt idx="1317" c:formatCode="yyyy/m/d">
                  <c:v>43619</c:v>
                </c:pt>
                <c:pt idx="1318" c:formatCode="yyyy/m/d">
                  <c:v>43620</c:v>
                </c:pt>
                <c:pt idx="1319" c:formatCode="yyyy/m/d">
                  <c:v>43621</c:v>
                </c:pt>
                <c:pt idx="1320" c:formatCode="yyyy/m/d">
                  <c:v>43622</c:v>
                </c:pt>
                <c:pt idx="1321" c:formatCode="yyyy/m/d">
                  <c:v>43626</c:v>
                </c:pt>
                <c:pt idx="1322" c:formatCode="yyyy/m/d">
                  <c:v>43627</c:v>
                </c:pt>
                <c:pt idx="1323" c:formatCode="yyyy/m/d">
                  <c:v>43628</c:v>
                </c:pt>
                <c:pt idx="1324" c:formatCode="yyyy/m/d">
                  <c:v>43629</c:v>
                </c:pt>
                <c:pt idx="1325" c:formatCode="yyyy/m/d">
                  <c:v>43630</c:v>
                </c:pt>
                <c:pt idx="1326" c:formatCode="yyyy/m/d">
                  <c:v>43633</c:v>
                </c:pt>
                <c:pt idx="1327" c:formatCode="yyyy/m/d">
                  <c:v>43634</c:v>
                </c:pt>
                <c:pt idx="1328" c:formatCode="yyyy/m/d">
                  <c:v>43635</c:v>
                </c:pt>
                <c:pt idx="1329" c:formatCode="yyyy/m/d">
                  <c:v>43636</c:v>
                </c:pt>
                <c:pt idx="1330" c:formatCode="yyyy/m/d">
                  <c:v>43637</c:v>
                </c:pt>
                <c:pt idx="1331" c:formatCode="yyyy/m/d">
                  <c:v>43640</c:v>
                </c:pt>
                <c:pt idx="1332" c:formatCode="yyyy/m/d">
                  <c:v>43641</c:v>
                </c:pt>
                <c:pt idx="1333" c:formatCode="yyyy/m/d">
                  <c:v>43642</c:v>
                </c:pt>
                <c:pt idx="1334" c:formatCode="yyyy/m/d">
                  <c:v>43643</c:v>
                </c:pt>
                <c:pt idx="1335" c:formatCode="yyyy/m/d">
                  <c:v>43644</c:v>
                </c:pt>
                <c:pt idx="1336" c:formatCode="yyyy/m/d">
                  <c:v>43647</c:v>
                </c:pt>
                <c:pt idx="1337" c:formatCode="yyyy/m/d">
                  <c:v>43648</c:v>
                </c:pt>
                <c:pt idx="1338" c:formatCode="yyyy/m/d">
                  <c:v>43649</c:v>
                </c:pt>
                <c:pt idx="1339" c:formatCode="yyyy/m/d">
                  <c:v>43650</c:v>
                </c:pt>
                <c:pt idx="1340" c:formatCode="yyyy/m/d">
                  <c:v>43651</c:v>
                </c:pt>
                <c:pt idx="1341" c:formatCode="yyyy/m/d">
                  <c:v>43654</c:v>
                </c:pt>
                <c:pt idx="1342" c:formatCode="yyyy/m/d">
                  <c:v>43655</c:v>
                </c:pt>
                <c:pt idx="1343" c:formatCode="yyyy/m/d">
                  <c:v>43656</c:v>
                </c:pt>
                <c:pt idx="1344" c:formatCode="yyyy/m/d">
                  <c:v>43657</c:v>
                </c:pt>
                <c:pt idx="1345" c:formatCode="yyyy/m/d">
                  <c:v>43658</c:v>
                </c:pt>
                <c:pt idx="1346" c:formatCode="yyyy/m/d">
                  <c:v>43661</c:v>
                </c:pt>
                <c:pt idx="1347" c:formatCode="yyyy/m/d">
                  <c:v>43662</c:v>
                </c:pt>
                <c:pt idx="1348" c:formatCode="yyyy/m/d">
                  <c:v>43663</c:v>
                </c:pt>
                <c:pt idx="1349" c:formatCode="yyyy/m/d">
                  <c:v>43664</c:v>
                </c:pt>
                <c:pt idx="1350" c:formatCode="yyyy/m/d">
                  <c:v>43665</c:v>
                </c:pt>
                <c:pt idx="1351" c:formatCode="yyyy/m/d">
                  <c:v>43668</c:v>
                </c:pt>
                <c:pt idx="1352" c:formatCode="yyyy/m/d">
                  <c:v>43669</c:v>
                </c:pt>
                <c:pt idx="1353" c:formatCode="yyyy/m/d">
                  <c:v>43670</c:v>
                </c:pt>
                <c:pt idx="1354" c:formatCode="yyyy/m/d">
                  <c:v>43671</c:v>
                </c:pt>
                <c:pt idx="1355" c:formatCode="yyyy/m/d">
                  <c:v>43672</c:v>
                </c:pt>
                <c:pt idx="1356" c:formatCode="yyyy/m/d">
                  <c:v>43675</c:v>
                </c:pt>
                <c:pt idx="1357" c:formatCode="yyyy/m/d">
                  <c:v>43676</c:v>
                </c:pt>
                <c:pt idx="1358" c:formatCode="yyyy/m/d">
                  <c:v>43677</c:v>
                </c:pt>
                <c:pt idx="1359" c:formatCode="yyyy/m/d">
                  <c:v>43678</c:v>
                </c:pt>
                <c:pt idx="1360" c:formatCode="yyyy/m/d">
                  <c:v>43679</c:v>
                </c:pt>
                <c:pt idx="1361" c:formatCode="yyyy/m/d">
                  <c:v>43682</c:v>
                </c:pt>
                <c:pt idx="1362" c:formatCode="yyyy/m/d">
                  <c:v>43683</c:v>
                </c:pt>
                <c:pt idx="1363" c:formatCode="yyyy/m/d">
                  <c:v>43684</c:v>
                </c:pt>
                <c:pt idx="1364" c:formatCode="yyyy/m/d">
                  <c:v>43685</c:v>
                </c:pt>
                <c:pt idx="1365" c:formatCode="yyyy/m/d">
                  <c:v>43686</c:v>
                </c:pt>
                <c:pt idx="1366" c:formatCode="yyyy/m/d">
                  <c:v>43689</c:v>
                </c:pt>
                <c:pt idx="1367" c:formatCode="yyyy/m/d">
                  <c:v>43690</c:v>
                </c:pt>
                <c:pt idx="1368" c:formatCode="yyyy/m/d">
                  <c:v>43691</c:v>
                </c:pt>
                <c:pt idx="1369" c:formatCode="yyyy/m/d">
                  <c:v>43692</c:v>
                </c:pt>
                <c:pt idx="1370" c:formatCode="yyyy/m/d">
                  <c:v>43693</c:v>
                </c:pt>
                <c:pt idx="1371" c:formatCode="yyyy/m/d">
                  <c:v>43696</c:v>
                </c:pt>
                <c:pt idx="1372" c:formatCode="yyyy/m/d">
                  <c:v>43697</c:v>
                </c:pt>
                <c:pt idx="1373" c:formatCode="yyyy/m/d">
                  <c:v>43698</c:v>
                </c:pt>
                <c:pt idx="1374" c:formatCode="yyyy/m/d">
                  <c:v>43699</c:v>
                </c:pt>
                <c:pt idx="1375" c:formatCode="yyyy/m/d">
                  <c:v>43700</c:v>
                </c:pt>
                <c:pt idx="1376" c:formatCode="yyyy/m/d">
                  <c:v>43703</c:v>
                </c:pt>
                <c:pt idx="1377" c:formatCode="yyyy/m/d">
                  <c:v>43704</c:v>
                </c:pt>
                <c:pt idx="1378" c:formatCode="yyyy/m/d">
                  <c:v>43705</c:v>
                </c:pt>
                <c:pt idx="1379" c:formatCode="yyyy/m/d">
                  <c:v>43706</c:v>
                </c:pt>
                <c:pt idx="1380" c:formatCode="yyyy/m/d">
                  <c:v>43707</c:v>
                </c:pt>
                <c:pt idx="1381" c:formatCode="yyyy/m/d">
                  <c:v>43710</c:v>
                </c:pt>
                <c:pt idx="1382" c:formatCode="yyyy/m/d">
                  <c:v>43711</c:v>
                </c:pt>
                <c:pt idx="1383" c:formatCode="yyyy/m/d">
                  <c:v>43712</c:v>
                </c:pt>
                <c:pt idx="1384" c:formatCode="yyyy/m/d">
                  <c:v>43713</c:v>
                </c:pt>
                <c:pt idx="1385" c:formatCode="yyyy/m/d">
                  <c:v>43714</c:v>
                </c:pt>
                <c:pt idx="1386" c:formatCode="yyyy/m/d">
                  <c:v>43717</c:v>
                </c:pt>
                <c:pt idx="1387" c:formatCode="yyyy/m/d">
                  <c:v>43718</c:v>
                </c:pt>
                <c:pt idx="1388" c:formatCode="yyyy/m/d">
                  <c:v>43719</c:v>
                </c:pt>
                <c:pt idx="1389" c:formatCode="yyyy/m/d">
                  <c:v>43720</c:v>
                </c:pt>
                <c:pt idx="1390" c:formatCode="yyyy/m/d">
                  <c:v>43724</c:v>
                </c:pt>
                <c:pt idx="1391" c:formatCode="yyyy/m/d">
                  <c:v>43725</c:v>
                </c:pt>
                <c:pt idx="1392" c:formatCode="yyyy/m/d">
                  <c:v>43726</c:v>
                </c:pt>
                <c:pt idx="1393" c:formatCode="yyyy/m/d">
                  <c:v>43727</c:v>
                </c:pt>
                <c:pt idx="1394" c:formatCode="yyyy/m/d">
                  <c:v>43728</c:v>
                </c:pt>
                <c:pt idx="1395" c:formatCode="yyyy/m/d">
                  <c:v>43731</c:v>
                </c:pt>
                <c:pt idx="1396" c:formatCode="yyyy/m/d">
                  <c:v>43732</c:v>
                </c:pt>
                <c:pt idx="1397" c:formatCode="yyyy/m/d">
                  <c:v>43733</c:v>
                </c:pt>
                <c:pt idx="1398" c:formatCode="yyyy/m/d">
                  <c:v>43734</c:v>
                </c:pt>
                <c:pt idx="1399" c:formatCode="yyyy/m/d">
                  <c:v>43735</c:v>
                </c:pt>
                <c:pt idx="1400" c:formatCode="yyyy/m/d">
                  <c:v>43737</c:v>
                </c:pt>
                <c:pt idx="1401" c:formatCode="yyyy/m/d">
                  <c:v>43738</c:v>
                </c:pt>
                <c:pt idx="1402" c:formatCode="yyyy/m/d">
                  <c:v>43746</c:v>
                </c:pt>
                <c:pt idx="1403" c:formatCode="yyyy/m/d">
                  <c:v>43747</c:v>
                </c:pt>
                <c:pt idx="1404" c:formatCode="yyyy/m/d">
                  <c:v>43748</c:v>
                </c:pt>
                <c:pt idx="1405" c:formatCode="yyyy/m/d">
                  <c:v>43749</c:v>
                </c:pt>
                <c:pt idx="1406" c:formatCode="yyyy/m/d">
                  <c:v>43750</c:v>
                </c:pt>
                <c:pt idx="1407" c:formatCode="yyyy/m/d">
                  <c:v>43752</c:v>
                </c:pt>
                <c:pt idx="1408" c:formatCode="yyyy/m/d">
                  <c:v>43753</c:v>
                </c:pt>
                <c:pt idx="1409" c:formatCode="yyyy/m/d">
                  <c:v>43754</c:v>
                </c:pt>
                <c:pt idx="1410" c:formatCode="yyyy/m/d">
                  <c:v>43755</c:v>
                </c:pt>
                <c:pt idx="1411" c:formatCode="yyyy/m/d">
                  <c:v>43756</c:v>
                </c:pt>
                <c:pt idx="1412" c:formatCode="yyyy/m/d">
                  <c:v>43759</c:v>
                </c:pt>
                <c:pt idx="1413" c:formatCode="yyyy/m/d">
                  <c:v>43760</c:v>
                </c:pt>
                <c:pt idx="1414" c:formatCode="yyyy/m/d">
                  <c:v>43761</c:v>
                </c:pt>
                <c:pt idx="1415" c:formatCode="yyyy/m/d">
                  <c:v>43762</c:v>
                </c:pt>
                <c:pt idx="1416" c:formatCode="yyyy/m/d">
                  <c:v>43763</c:v>
                </c:pt>
                <c:pt idx="1417" c:formatCode="yyyy/m/d">
                  <c:v>43766</c:v>
                </c:pt>
                <c:pt idx="1418" c:formatCode="yyyy/m/d">
                  <c:v>43767</c:v>
                </c:pt>
                <c:pt idx="1419" c:formatCode="yyyy/m/d">
                  <c:v>43768</c:v>
                </c:pt>
                <c:pt idx="1420" c:formatCode="yyyy/m/d">
                  <c:v>43769</c:v>
                </c:pt>
                <c:pt idx="1421" c:formatCode="yyyy/m/d">
                  <c:v>43770</c:v>
                </c:pt>
                <c:pt idx="1422" c:formatCode="yyyy/m/d">
                  <c:v>43773</c:v>
                </c:pt>
                <c:pt idx="1423" c:formatCode="yyyy/m/d">
                  <c:v>43774</c:v>
                </c:pt>
                <c:pt idx="1424" c:formatCode="yyyy/m/d">
                  <c:v>43775</c:v>
                </c:pt>
                <c:pt idx="1425" c:formatCode="yyyy/m/d">
                  <c:v>43776</c:v>
                </c:pt>
                <c:pt idx="1426" c:formatCode="yyyy/m/d">
                  <c:v>43777</c:v>
                </c:pt>
                <c:pt idx="1427" c:formatCode="yyyy/m/d">
                  <c:v>43780</c:v>
                </c:pt>
                <c:pt idx="1428" c:formatCode="yyyy/m/d">
                  <c:v>43781</c:v>
                </c:pt>
                <c:pt idx="1429" c:formatCode="yyyy/m/d">
                  <c:v>43782</c:v>
                </c:pt>
                <c:pt idx="1430" c:formatCode="yyyy/m/d">
                  <c:v>43783</c:v>
                </c:pt>
                <c:pt idx="1431" c:formatCode="yyyy/m/d">
                  <c:v>43784</c:v>
                </c:pt>
                <c:pt idx="1432" c:formatCode="yyyy/m/d">
                  <c:v>43787</c:v>
                </c:pt>
                <c:pt idx="1433" c:formatCode="yyyy/m/d">
                  <c:v>43788</c:v>
                </c:pt>
                <c:pt idx="1434" c:formatCode="yyyy/m/d">
                  <c:v>43789</c:v>
                </c:pt>
                <c:pt idx="1435" c:formatCode="yyyy/m/d">
                  <c:v>43790</c:v>
                </c:pt>
                <c:pt idx="1436" c:formatCode="yyyy/m/d">
                  <c:v>43791</c:v>
                </c:pt>
                <c:pt idx="1437" c:formatCode="yyyy/m/d">
                  <c:v>43794</c:v>
                </c:pt>
                <c:pt idx="1438" c:formatCode="yyyy/m/d">
                  <c:v>43795</c:v>
                </c:pt>
                <c:pt idx="1439" c:formatCode="yyyy/m/d">
                  <c:v>43796</c:v>
                </c:pt>
                <c:pt idx="1440" c:formatCode="yyyy/m/d">
                  <c:v>43797</c:v>
                </c:pt>
                <c:pt idx="1441" c:formatCode="yyyy/m/d">
                  <c:v>43798</c:v>
                </c:pt>
                <c:pt idx="1442" c:formatCode="yyyy/m/d">
                  <c:v>43801</c:v>
                </c:pt>
                <c:pt idx="1443" c:formatCode="yyyy/m/d">
                  <c:v>43802</c:v>
                </c:pt>
                <c:pt idx="1444" c:formatCode="yyyy/m/d">
                  <c:v>43803</c:v>
                </c:pt>
                <c:pt idx="1445" c:formatCode="yyyy/m/d">
                  <c:v>43804</c:v>
                </c:pt>
                <c:pt idx="1446" c:formatCode="yyyy/m/d">
                  <c:v>43805</c:v>
                </c:pt>
                <c:pt idx="1447" c:formatCode="yyyy/m/d">
                  <c:v>43808</c:v>
                </c:pt>
                <c:pt idx="1448" c:formatCode="yyyy/m/d">
                  <c:v>43809</c:v>
                </c:pt>
                <c:pt idx="1449" c:formatCode="yyyy/m/d">
                  <c:v>43810</c:v>
                </c:pt>
                <c:pt idx="1450" c:formatCode="yyyy/m/d">
                  <c:v>43811</c:v>
                </c:pt>
                <c:pt idx="1451" c:formatCode="yyyy/m/d">
                  <c:v>43812</c:v>
                </c:pt>
                <c:pt idx="1452" c:formatCode="yyyy/m/d">
                  <c:v>43815</c:v>
                </c:pt>
                <c:pt idx="1453" c:formatCode="yyyy/m/d">
                  <c:v>43816</c:v>
                </c:pt>
                <c:pt idx="1454" c:formatCode="yyyy/m/d">
                  <c:v>43817</c:v>
                </c:pt>
                <c:pt idx="1455" c:formatCode="yyyy/m/d">
                  <c:v>43818</c:v>
                </c:pt>
                <c:pt idx="1456" c:formatCode="yyyy/m/d">
                  <c:v>43819</c:v>
                </c:pt>
                <c:pt idx="1457" c:formatCode="yyyy/m/d">
                  <c:v>43822</c:v>
                </c:pt>
                <c:pt idx="1458" c:formatCode="yyyy/m/d">
                  <c:v>43823</c:v>
                </c:pt>
                <c:pt idx="1459" c:formatCode="yyyy/m/d">
                  <c:v>43824</c:v>
                </c:pt>
                <c:pt idx="1460" c:formatCode="yyyy/m/d">
                  <c:v>43825</c:v>
                </c:pt>
                <c:pt idx="1461" c:formatCode="yyyy/m/d">
                  <c:v>43826</c:v>
                </c:pt>
                <c:pt idx="1462" c:formatCode="yyyy/m/d">
                  <c:v>43829</c:v>
                </c:pt>
                <c:pt idx="1463" c:formatCode="yyyy/m/d">
                  <c:v>43830</c:v>
                </c:pt>
                <c:pt idx="1464" c:formatCode="yyyy/m/d">
                  <c:v>43832</c:v>
                </c:pt>
                <c:pt idx="1465" c:formatCode="yyyy/m/d">
                  <c:v>43833</c:v>
                </c:pt>
                <c:pt idx="1466" c:formatCode="yyyy/m/d">
                  <c:v>43836</c:v>
                </c:pt>
                <c:pt idx="1467" c:formatCode="yyyy/m/d">
                  <c:v>43837</c:v>
                </c:pt>
                <c:pt idx="1468" c:formatCode="yyyy/m/d">
                  <c:v>43838</c:v>
                </c:pt>
                <c:pt idx="1469" c:formatCode="yyyy/m/d">
                  <c:v>43839</c:v>
                </c:pt>
                <c:pt idx="1470" c:formatCode="yyyy/m/d">
                  <c:v>43840</c:v>
                </c:pt>
                <c:pt idx="1471" c:formatCode="yyyy/m/d">
                  <c:v>43843</c:v>
                </c:pt>
                <c:pt idx="1472" c:formatCode="yyyy/m/d">
                  <c:v>43844</c:v>
                </c:pt>
                <c:pt idx="1473" c:formatCode="yyyy/m/d">
                  <c:v>43845</c:v>
                </c:pt>
                <c:pt idx="1474" c:formatCode="yyyy/m/d">
                  <c:v>43846</c:v>
                </c:pt>
                <c:pt idx="1475" c:formatCode="yyyy/m/d">
                  <c:v>43847</c:v>
                </c:pt>
                <c:pt idx="1476" c:formatCode="yyyy/m/d">
                  <c:v>43849</c:v>
                </c:pt>
                <c:pt idx="1477" c:formatCode="yyyy/m/d">
                  <c:v>43850</c:v>
                </c:pt>
                <c:pt idx="1478" c:formatCode="yyyy/m/d">
                  <c:v>43851</c:v>
                </c:pt>
                <c:pt idx="1479" c:formatCode="yyyy/m/d">
                  <c:v>43852</c:v>
                </c:pt>
                <c:pt idx="1480" c:formatCode="yyyy/m/d">
                  <c:v>43853</c:v>
                </c:pt>
                <c:pt idx="1481" c:formatCode="yyyy/m/d">
                  <c:v>43864</c:v>
                </c:pt>
                <c:pt idx="1482" c:formatCode="yyyy/m/d">
                  <c:v>43865</c:v>
                </c:pt>
                <c:pt idx="1483" c:formatCode="yyyy/m/d">
                  <c:v>43866</c:v>
                </c:pt>
                <c:pt idx="1484" c:formatCode="yyyy/m/d">
                  <c:v>43867</c:v>
                </c:pt>
                <c:pt idx="1485" c:formatCode="yyyy/m/d">
                  <c:v>43868</c:v>
                </c:pt>
                <c:pt idx="1486" c:formatCode="yyyy/m/d">
                  <c:v>43871</c:v>
                </c:pt>
                <c:pt idx="1487" c:formatCode="yyyy/m/d">
                  <c:v>43872</c:v>
                </c:pt>
                <c:pt idx="1488" c:formatCode="yyyy/m/d">
                  <c:v>43873</c:v>
                </c:pt>
                <c:pt idx="1489" c:formatCode="yyyy/m/d">
                  <c:v>43874</c:v>
                </c:pt>
                <c:pt idx="1490" c:formatCode="yyyy/m/d">
                  <c:v>43875</c:v>
                </c:pt>
                <c:pt idx="1491" c:formatCode="yyyy/m/d">
                  <c:v>43878</c:v>
                </c:pt>
                <c:pt idx="1492" c:formatCode="yyyy/m/d">
                  <c:v>43879</c:v>
                </c:pt>
                <c:pt idx="1493" c:formatCode="yyyy/m/d">
                  <c:v>43880</c:v>
                </c:pt>
                <c:pt idx="1494" c:formatCode="yyyy/m/d">
                  <c:v>43881</c:v>
                </c:pt>
                <c:pt idx="1495" c:formatCode="yyyy/m/d">
                  <c:v>43882</c:v>
                </c:pt>
                <c:pt idx="1496" c:formatCode="yyyy/m/d">
                  <c:v>43885</c:v>
                </c:pt>
                <c:pt idx="1497" c:formatCode="yyyy/m/d">
                  <c:v>43886</c:v>
                </c:pt>
                <c:pt idx="1498" c:formatCode="yyyy/m/d">
                  <c:v>43887</c:v>
                </c:pt>
                <c:pt idx="1499" c:formatCode="yyyy/m/d">
                  <c:v>43888</c:v>
                </c:pt>
                <c:pt idx="1500" c:formatCode="yyyy/m/d">
                  <c:v>43889</c:v>
                </c:pt>
                <c:pt idx="1501" c:formatCode="yyyy/m/d">
                  <c:v>43892</c:v>
                </c:pt>
                <c:pt idx="1502" c:formatCode="yyyy/m/d">
                  <c:v>43893</c:v>
                </c:pt>
                <c:pt idx="1503" c:formatCode="yyyy/m/d">
                  <c:v>43894</c:v>
                </c:pt>
                <c:pt idx="1504" c:formatCode="yyyy/m/d">
                  <c:v>43895</c:v>
                </c:pt>
                <c:pt idx="1505" c:formatCode="yyyy/m/d">
                  <c:v>43896</c:v>
                </c:pt>
                <c:pt idx="1506" c:formatCode="yyyy/m/d">
                  <c:v>43899</c:v>
                </c:pt>
                <c:pt idx="1507" c:formatCode="yyyy/m/d">
                  <c:v>43900</c:v>
                </c:pt>
                <c:pt idx="1508" c:formatCode="yyyy/m/d">
                  <c:v>43901</c:v>
                </c:pt>
                <c:pt idx="1509" c:formatCode="yyyy/m/d">
                  <c:v>43902</c:v>
                </c:pt>
                <c:pt idx="1510" c:formatCode="yyyy/m/d">
                  <c:v>43903</c:v>
                </c:pt>
                <c:pt idx="1511" c:formatCode="yyyy/m/d">
                  <c:v>43906</c:v>
                </c:pt>
                <c:pt idx="1512" c:formatCode="yyyy/m/d">
                  <c:v>43907</c:v>
                </c:pt>
                <c:pt idx="1513" c:formatCode="yyyy/m/d">
                  <c:v>43908</c:v>
                </c:pt>
                <c:pt idx="1514" c:formatCode="yyyy/m/d">
                  <c:v>43909</c:v>
                </c:pt>
                <c:pt idx="1515" c:formatCode="yyyy/m/d">
                  <c:v>43910</c:v>
                </c:pt>
                <c:pt idx="1516" c:formatCode="yyyy/m/d">
                  <c:v>43913</c:v>
                </c:pt>
                <c:pt idx="1517" c:formatCode="yyyy/m/d">
                  <c:v>43914</c:v>
                </c:pt>
                <c:pt idx="1518" c:formatCode="yyyy/m/d">
                  <c:v>43915</c:v>
                </c:pt>
                <c:pt idx="1519" c:formatCode="yyyy/m/d">
                  <c:v>43916</c:v>
                </c:pt>
                <c:pt idx="1520" c:formatCode="yyyy/m/d">
                  <c:v>43917</c:v>
                </c:pt>
                <c:pt idx="1521" c:formatCode="yyyy/m/d">
                  <c:v>43920</c:v>
                </c:pt>
                <c:pt idx="1522" c:formatCode="yyyy/m/d">
                  <c:v>43921</c:v>
                </c:pt>
                <c:pt idx="1523" c:formatCode="yyyy/m/d">
                  <c:v>43922</c:v>
                </c:pt>
                <c:pt idx="1524" c:formatCode="yyyy/m/d">
                  <c:v>43923</c:v>
                </c:pt>
                <c:pt idx="1525" c:formatCode="yyyy/m/d">
                  <c:v>43924</c:v>
                </c:pt>
                <c:pt idx="1526" c:formatCode="yyyy/m/d">
                  <c:v>43928</c:v>
                </c:pt>
                <c:pt idx="1527" c:formatCode="yyyy/m/d">
                  <c:v>43929</c:v>
                </c:pt>
                <c:pt idx="1528" c:formatCode="yyyy/m/d">
                  <c:v>43930</c:v>
                </c:pt>
                <c:pt idx="1529" c:formatCode="yyyy/m/d">
                  <c:v>43931</c:v>
                </c:pt>
                <c:pt idx="1530" c:formatCode="yyyy/m/d">
                  <c:v>43934</c:v>
                </c:pt>
                <c:pt idx="1531" c:formatCode="yyyy/m/d">
                  <c:v>43935</c:v>
                </c:pt>
                <c:pt idx="1532" c:formatCode="yyyy/m/d">
                  <c:v>43936</c:v>
                </c:pt>
                <c:pt idx="1533" c:formatCode="yyyy/m/d">
                  <c:v>43937</c:v>
                </c:pt>
                <c:pt idx="1534" c:formatCode="yyyy/m/d">
                  <c:v>43938</c:v>
                </c:pt>
                <c:pt idx="1535" c:formatCode="yyyy/m/d">
                  <c:v>43941</c:v>
                </c:pt>
                <c:pt idx="1536" c:formatCode="yyyy/m/d">
                  <c:v>43942</c:v>
                </c:pt>
                <c:pt idx="1537" c:formatCode="yyyy/m/d">
                  <c:v>43943</c:v>
                </c:pt>
                <c:pt idx="1538" c:formatCode="yyyy/m/d">
                  <c:v>43944</c:v>
                </c:pt>
                <c:pt idx="1539" c:formatCode="yyyy/m/d">
                  <c:v>43945</c:v>
                </c:pt>
                <c:pt idx="1540" c:formatCode="yyyy/m/d">
                  <c:v>43947</c:v>
                </c:pt>
                <c:pt idx="1541" c:formatCode="yyyy/m/d">
                  <c:v>43948</c:v>
                </c:pt>
                <c:pt idx="1542" c:formatCode="yyyy/m/d">
                  <c:v>43949</c:v>
                </c:pt>
                <c:pt idx="1543" c:formatCode="yyyy/m/d">
                  <c:v>43950</c:v>
                </c:pt>
                <c:pt idx="1544" c:formatCode="yyyy/m/d">
                  <c:v>43951</c:v>
                </c:pt>
                <c:pt idx="1545" c:formatCode="yyyy/m/d">
                  <c:v>43957</c:v>
                </c:pt>
                <c:pt idx="1546" c:formatCode="yyyy/m/d">
                  <c:v>43958</c:v>
                </c:pt>
                <c:pt idx="1547" c:formatCode="yyyy/m/d">
                  <c:v>43959</c:v>
                </c:pt>
                <c:pt idx="1548" c:formatCode="yyyy/m/d">
                  <c:v>43960</c:v>
                </c:pt>
                <c:pt idx="1549" c:formatCode="yyyy/m/d">
                  <c:v>43962</c:v>
                </c:pt>
                <c:pt idx="1550" c:formatCode="yyyy/m/d">
                  <c:v>43963</c:v>
                </c:pt>
                <c:pt idx="1551" c:formatCode="yyyy/m/d">
                  <c:v>43964</c:v>
                </c:pt>
                <c:pt idx="1552" c:formatCode="yyyy/m/d">
                  <c:v>43965</c:v>
                </c:pt>
                <c:pt idx="1553" c:formatCode="yyyy/m/d">
                  <c:v>43966</c:v>
                </c:pt>
                <c:pt idx="1554" c:formatCode="yyyy/m/d">
                  <c:v>43969</c:v>
                </c:pt>
                <c:pt idx="1555" c:formatCode="yyyy/m/d">
                  <c:v>43970</c:v>
                </c:pt>
                <c:pt idx="1556" c:formatCode="yyyy/m/d">
                  <c:v>43971</c:v>
                </c:pt>
                <c:pt idx="1557" c:formatCode="yyyy/m/d">
                  <c:v>43972</c:v>
                </c:pt>
                <c:pt idx="1558" c:formatCode="yyyy/m/d">
                  <c:v>43973</c:v>
                </c:pt>
                <c:pt idx="1559" c:formatCode="yyyy/m/d">
                  <c:v>43976</c:v>
                </c:pt>
                <c:pt idx="1560" c:formatCode="yyyy/m/d">
                  <c:v>43977</c:v>
                </c:pt>
                <c:pt idx="1561" c:formatCode="yyyy/m/d">
                  <c:v>43978</c:v>
                </c:pt>
                <c:pt idx="1562" c:formatCode="yyyy/m/d">
                  <c:v>43979</c:v>
                </c:pt>
                <c:pt idx="1563" c:formatCode="yyyy/m/d">
                  <c:v>43980</c:v>
                </c:pt>
                <c:pt idx="1564" c:formatCode="yyyy/m/d">
                  <c:v>43983</c:v>
                </c:pt>
                <c:pt idx="1565" c:formatCode="yyyy/m/d">
                  <c:v>43984</c:v>
                </c:pt>
                <c:pt idx="1566" c:formatCode="yyyy/m/d">
                  <c:v>43985</c:v>
                </c:pt>
                <c:pt idx="1567" c:formatCode="yyyy/m/d">
                  <c:v>43986</c:v>
                </c:pt>
                <c:pt idx="1568" c:formatCode="yyyy/m/d">
                  <c:v>43987</c:v>
                </c:pt>
                <c:pt idx="1569" c:formatCode="yyyy/m/d">
                  <c:v>43990</c:v>
                </c:pt>
                <c:pt idx="1570" c:formatCode="yyyy/m/d">
                  <c:v>43991</c:v>
                </c:pt>
                <c:pt idx="1571" c:formatCode="yyyy/m/d">
                  <c:v>43992</c:v>
                </c:pt>
                <c:pt idx="1572" c:formatCode="yyyy/m/d">
                  <c:v>43993</c:v>
                </c:pt>
                <c:pt idx="1573" c:formatCode="yyyy/m/d">
                  <c:v>43994</c:v>
                </c:pt>
                <c:pt idx="1574" c:formatCode="yyyy/m/d">
                  <c:v>43997</c:v>
                </c:pt>
                <c:pt idx="1575" c:formatCode="yyyy/m/d">
                  <c:v>43998</c:v>
                </c:pt>
                <c:pt idx="1576" c:formatCode="yyyy/m/d">
                  <c:v>43999</c:v>
                </c:pt>
                <c:pt idx="1577" c:formatCode="yyyy/m/d">
                  <c:v>44000</c:v>
                </c:pt>
                <c:pt idx="1578" c:formatCode="yyyy/m/d">
                  <c:v>44001</c:v>
                </c:pt>
                <c:pt idx="1579" c:formatCode="yyyy/m/d">
                  <c:v>44004</c:v>
                </c:pt>
                <c:pt idx="1580" c:formatCode="yyyy/m/d">
                  <c:v>44005</c:v>
                </c:pt>
                <c:pt idx="1581" c:formatCode="yyyy/m/d">
                  <c:v>44006</c:v>
                </c:pt>
                <c:pt idx="1582" c:formatCode="yyyy/m/d">
                  <c:v>44010</c:v>
                </c:pt>
                <c:pt idx="1583" c:formatCode="yyyy/m/d">
                  <c:v>44011</c:v>
                </c:pt>
                <c:pt idx="1584" c:formatCode="yyyy/m/d">
                  <c:v>44012</c:v>
                </c:pt>
                <c:pt idx="1585" c:formatCode="yyyy/m/d">
                  <c:v>44013</c:v>
                </c:pt>
                <c:pt idx="1586" c:formatCode="yyyy/m/d">
                  <c:v>44014</c:v>
                </c:pt>
                <c:pt idx="1587" c:formatCode="yyyy/m/d">
                  <c:v>44015</c:v>
                </c:pt>
                <c:pt idx="1588" c:formatCode="yyyy/m/d">
                  <c:v>44018</c:v>
                </c:pt>
                <c:pt idx="1589" c:formatCode="yyyy/m/d">
                  <c:v>44019</c:v>
                </c:pt>
                <c:pt idx="1590" c:formatCode="yyyy/m/d">
                  <c:v>44020</c:v>
                </c:pt>
                <c:pt idx="1591" c:formatCode="yyyy/m/d">
                  <c:v>44021</c:v>
                </c:pt>
                <c:pt idx="1592" c:formatCode="yyyy/m/d">
                  <c:v>44022</c:v>
                </c:pt>
                <c:pt idx="1593" c:formatCode="yyyy/m/d">
                  <c:v>44025</c:v>
                </c:pt>
                <c:pt idx="1594" c:formatCode="yyyy/m/d">
                  <c:v>44026</c:v>
                </c:pt>
                <c:pt idx="1595" c:formatCode="yyyy/m/d">
                  <c:v>44027</c:v>
                </c:pt>
                <c:pt idx="1596" c:formatCode="yyyy/m/d">
                  <c:v>44028</c:v>
                </c:pt>
                <c:pt idx="1597" c:formatCode="yyyy/m/d">
                  <c:v>44029</c:v>
                </c:pt>
                <c:pt idx="1598" c:formatCode="yyyy/m/d">
                  <c:v>44032</c:v>
                </c:pt>
                <c:pt idx="1599" c:formatCode="yyyy/m/d">
                  <c:v>44033</c:v>
                </c:pt>
                <c:pt idx="1600" c:formatCode="yyyy/m/d">
                  <c:v>44034</c:v>
                </c:pt>
                <c:pt idx="1601" c:formatCode="yyyy/m/d">
                  <c:v>44035</c:v>
                </c:pt>
                <c:pt idx="1602" c:formatCode="yyyy/m/d">
                  <c:v>44036</c:v>
                </c:pt>
                <c:pt idx="1603" c:formatCode="yyyy/m/d">
                  <c:v>44039</c:v>
                </c:pt>
                <c:pt idx="1604" c:formatCode="yyyy/m/d">
                  <c:v>44040</c:v>
                </c:pt>
                <c:pt idx="1605" c:formatCode="yyyy/m/d">
                  <c:v>44041</c:v>
                </c:pt>
                <c:pt idx="1606" c:formatCode="yyyy/m/d">
                  <c:v>44042</c:v>
                </c:pt>
                <c:pt idx="1607" c:formatCode="yyyy/m/d">
                  <c:v>44043</c:v>
                </c:pt>
                <c:pt idx="1608" c:formatCode="yyyy/m/d">
                  <c:v>44046</c:v>
                </c:pt>
                <c:pt idx="1609" c:formatCode="yyyy/m/d">
                  <c:v>44047</c:v>
                </c:pt>
                <c:pt idx="1610" c:formatCode="yyyy/m/d">
                  <c:v>44048</c:v>
                </c:pt>
                <c:pt idx="1611" c:formatCode="yyyy/m/d">
                  <c:v>44049</c:v>
                </c:pt>
                <c:pt idx="1612" c:formatCode="yyyy/m/d">
                  <c:v>44050</c:v>
                </c:pt>
                <c:pt idx="1613" c:formatCode="yyyy/m/d">
                  <c:v>44053</c:v>
                </c:pt>
                <c:pt idx="1614" c:formatCode="yyyy/m/d">
                  <c:v>44054</c:v>
                </c:pt>
                <c:pt idx="1615" c:formatCode="yyyy/m/d">
                  <c:v>44055</c:v>
                </c:pt>
                <c:pt idx="1616" c:formatCode="yyyy/m/d">
                  <c:v>44056</c:v>
                </c:pt>
                <c:pt idx="1617" c:formatCode="yyyy/m/d">
                  <c:v>44057</c:v>
                </c:pt>
                <c:pt idx="1618" c:formatCode="yyyy/m/d">
                  <c:v>44060</c:v>
                </c:pt>
                <c:pt idx="1619" c:formatCode="yyyy/m/d">
                  <c:v>44061</c:v>
                </c:pt>
                <c:pt idx="1620" c:formatCode="yyyy/m/d">
                  <c:v>44062</c:v>
                </c:pt>
                <c:pt idx="1621" c:formatCode="yyyy/m/d">
                  <c:v>44063</c:v>
                </c:pt>
                <c:pt idx="1622" c:formatCode="yyyy/m/d">
                  <c:v>44064</c:v>
                </c:pt>
                <c:pt idx="1623" c:formatCode="yyyy/m/d">
                  <c:v>44067</c:v>
                </c:pt>
                <c:pt idx="1624" c:formatCode="yyyy/m/d">
                  <c:v>44068</c:v>
                </c:pt>
                <c:pt idx="1625" c:formatCode="yyyy/m/d">
                  <c:v>44069</c:v>
                </c:pt>
                <c:pt idx="1626" c:formatCode="yyyy/m/d">
                  <c:v>44070</c:v>
                </c:pt>
                <c:pt idx="1627" c:formatCode="yyyy/m/d">
                  <c:v>44071</c:v>
                </c:pt>
                <c:pt idx="1628" c:formatCode="yyyy/m/d">
                  <c:v>44074</c:v>
                </c:pt>
                <c:pt idx="1629" c:formatCode="yyyy/m/d">
                  <c:v>44075</c:v>
                </c:pt>
                <c:pt idx="1630" c:formatCode="yyyy/m/d">
                  <c:v>44076</c:v>
                </c:pt>
                <c:pt idx="1631" c:formatCode="yyyy/m/d">
                  <c:v>44077</c:v>
                </c:pt>
              </c:numCache>
            </c:numRef>
          </c:cat>
          <c:val>
            <c:numRef>
              <c:f>净值情况!$C$2:$C$1633</c:f>
              <c:numCache>
                <c:formatCode>0.00_);[Red]\(0.00\)</c:formatCode>
                <c:ptCount val="1632"/>
                <c:pt idx="0">
                  <c:v>1</c:v>
                </c:pt>
                <c:pt idx="1">
                  <c:v>1.02103608993018</c:v>
                </c:pt>
                <c:pt idx="2">
                  <c:v>1.01555737036552</c:v>
                </c:pt>
                <c:pt idx="3">
                  <c:v>1.01429276025804</c:v>
                </c:pt>
                <c:pt idx="4">
                  <c:v>1.00918477165965</c:v>
                </c:pt>
                <c:pt idx="5">
                  <c:v>0.970903655472721</c:v>
                </c:pt>
                <c:pt idx="6">
                  <c:v>0.971913733872008</c:v>
                </c:pt>
                <c:pt idx="7">
                  <c:v>0.972266355862994</c:v>
                </c:pt>
                <c:pt idx="8">
                  <c:v>0.982700143790294</c:v>
                </c:pt>
                <c:pt idx="9">
                  <c:v>0.978129891152483</c:v>
                </c:pt>
                <c:pt idx="10">
                  <c:v>0.997791962582833</c:v>
                </c:pt>
                <c:pt idx="11">
                  <c:v>1.00333808777772</c:v>
                </c:pt>
                <c:pt idx="12">
                  <c:v>1.00119318026051</c:v>
                </c:pt>
                <c:pt idx="13">
                  <c:v>0.975011877727193</c:v>
                </c:pt>
                <c:pt idx="14">
                  <c:v>0.994080125676289</c:v>
                </c:pt>
                <c:pt idx="15">
                  <c:v>1.00249803253529</c:v>
                </c:pt>
                <c:pt idx="16">
                  <c:v>1.0038267785969</c:v>
                </c:pt>
                <c:pt idx="17">
                  <c:v>1.00643195590263</c:v>
                </c:pt>
                <c:pt idx="18">
                  <c:v>0.991980490597292</c:v>
                </c:pt>
                <c:pt idx="19">
                  <c:v>0.972174050391745</c:v>
                </c:pt>
                <c:pt idx="20">
                  <c:v>0.965946826515262</c:v>
                </c:pt>
                <c:pt idx="21">
                  <c:v>0.980774053057788</c:v>
                </c:pt>
                <c:pt idx="22">
                  <c:v>0.981416670166897</c:v>
                </c:pt>
                <c:pt idx="23">
                  <c:v>0.979967197603378</c:v>
                </c:pt>
                <c:pt idx="24">
                  <c:v>0.990769452875039</c:v>
                </c:pt>
                <c:pt idx="25">
                  <c:v>1.00143262115596</c:v>
                </c:pt>
                <c:pt idx="26">
                  <c:v>1.01071900428805</c:v>
                </c:pt>
                <c:pt idx="27">
                  <c:v>1.01582296866971</c:v>
                </c:pt>
                <c:pt idx="28">
                  <c:v>1.01138476064336</c:v>
                </c:pt>
                <c:pt idx="29">
                  <c:v>1.01896437285475</c:v>
                </c:pt>
                <c:pt idx="30">
                  <c:v>1.01156383828786</c:v>
                </c:pt>
                <c:pt idx="31">
                  <c:v>1.01105502638503</c:v>
                </c:pt>
                <c:pt idx="32">
                  <c:v>1.00981179492893</c:v>
                </c:pt>
                <c:pt idx="33">
                  <c:v>1.01341397192958</c:v>
                </c:pt>
                <c:pt idx="34">
                  <c:v>0.997335968524588</c:v>
                </c:pt>
                <c:pt idx="35">
                  <c:v>0.992766470427414</c:v>
                </c:pt>
                <c:pt idx="36">
                  <c:v>0.988238975092362</c:v>
                </c:pt>
                <c:pt idx="37">
                  <c:v>0.97708258874844</c:v>
                </c:pt>
                <c:pt idx="38">
                  <c:v>0.955922754153809</c:v>
                </c:pt>
                <c:pt idx="39">
                  <c:v>0.926725049667637</c:v>
                </c:pt>
                <c:pt idx="40">
                  <c:v>0.940390535142855</c:v>
                </c:pt>
                <c:pt idx="41">
                  <c:v>0.947242770180252</c:v>
                </c:pt>
                <c:pt idx="42">
                  <c:v>0.947242770180252</c:v>
                </c:pt>
                <c:pt idx="43">
                  <c:v>0.955320882239094</c:v>
                </c:pt>
                <c:pt idx="44">
                  <c:v>0.960273686979822</c:v>
                </c:pt>
                <c:pt idx="45">
                  <c:v>0.943166993173167</c:v>
                </c:pt>
                <c:pt idx="46">
                  <c:v>0.944184616978824</c:v>
                </c:pt>
                <c:pt idx="47">
                  <c:v>0.934629868893533</c:v>
                </c:pt>
                <c:pt idx="48">
                  <c:v>0.958960283244494</c:v>
                </c:pt>
                <c:pt idx="49">
                  <c:v>0.957484401758683</c:v>
                </c:pt>
                <c:pt idx="50">
                  <c:v>0.956707979443294</c:v>
                </c:pt>
                <c:pt idx="51">
                  <c:v>0.938733312390638</c:v>
                </c:pt>
                <c:pt idx="52">
                  <c:v>0.937304463937861</c:v>
                </c:pt>
                <c:pt idx="53">
                  <c:v>0.93194923752411</c:v>
                </c:pt>
                <c:pt idx="54">
                  <c:v>0.934551396667294</c:v>
                </c:pt>
                <c:pt idx="55">
                  <c:v>0.94250526103459</c:v>
                </c:pt>
                <c:pt idx="56">
                  <c:v>0.942204953861097</c:v>
                </c:pt>
                <c:pt idx="57">
                  <c:v>0.952371885916473</c:v>
                </c:pt>
                <c:pt idx="58">
                  <c:v>0.962664826258214</c:v>
                </c:pt>
                <c:pt idx="59">
                  <c:v>0.960359704612431</c:v>
                </c:pt>
                <c:pt idx="60">
                  <c:v>0.971241689678059</c:v>
                </c:pt>
                <c:pt idx="61">
                  <c:v>0.961251320131722</c:v>
                </c:pt>
                <c:pt idx="62">
                  <c:v>0.963105226476629</c:v>
                </c:pt>
                <c:pt idx="63">
                  <c:v>0.961464855131969</c:v>
                </c:pt>
                <c:pt idx="64">
                  <c:v>0.953058769409614</c:v>
                </c:pt>
                <c:pt idx="65">
                  <c:v>0.963813740134695</c:v>
                </c:pt>
                <c:pt idx="66">
                  <c:v>0.960362471261432</c:v>
                </c:pt>
                <c:pt idx="67">
                  <c:v>0.955104832103389</c:v>
                </c:pt>
                <c:pt idx="68">
                  <c:v>0.965816794012166</c:v>
                </c:pt>
                <c:pt idx="69">
                  <c:v>0.970352086267133</c:v>
                </c:pt>
                <c:pt idx="70">
                  <c:v>0.968355571741849</c:v>
                </c:pt>
                <c:pt idx="71">
                  <c:v>0.978779299127323</c:v>
                </c:pt>
                <c:pt idx="72">
                  <c:v>0.984670752420377</c:v>
                </c:pt>
                <c:pt idx="73">
                  <c:v>0.97570756419443</c:v>
                </c:pt>
                <c:pt idx="74">
                  <c:v>0.970364158917324</c:v>
                </c:pt>
                <c:pt idx="75">
                  <c:v>0.944607914276135</c:v>
                </c:pt>
                <c:pt idx="76">
                  <c:v>0.953070842059805</c:v>
                </c:pt>
                <c:pt idx="77">
                  <c:v>0.959745257020434</c:v>
                </c:pt>
                <c:pt idx="78">
                  <c:v>0.965611558958925</c:v>
                </c:pt>
                <c:pt idx="79">
                  <c:v>0.959280208474547</c:v>
                </c:pt>
                <c:pt idx="80">
                  <c:v>0.971332737581581</c:v>
                </c:pt>
                <c:pt idx="81">
                  <c:v>0.978217417866365</c:v>
                </c:pt>
                <c:pt idx="82">
                  <c:v>0.98716626982021</c:v>
                </c:pt>
                <c:pt idx="83">
                  <c:v>0.993912617654892</c:v>
                </c:pt>
                <c:pt idx="84">
                  <c:v>1.00085036729781</c:v>
                </c:pt>
                <c:pt idx="85">
                  <c:v>1.01099566918826</c:v>
                </c:pt>
                <c:pt idx="86">
                  <c:v>1.00720133583874</c:v>
                </c:pt>
                <c:pt idx="87">
                  <c:v>1.0096981108063</c:v>
                </c:pt>
                <c:pt idx="88">
                  <c:v>1.01604103091378</c:v>
                </c:pt>
                <c:pt idx="89">
                  <c:v>1.00162855020801</c:v>
                </c:pt>
                <c:pt idx="90">
                  <c:v>1.00157673841761</c:v>
                </c:pt>
                <c:pt idx="91">
                  <c:v>1.0135369620534</c:v>
                </c:pt>
                <c:pt idx="92">
                  <c:v>1.02889211552822</c:v>
                </c:pt>
                <c:pt idx="93">
                  <c:v>1.02947336333219</c:v>
                </c:pt>
                <c:pt idx="94">
                  <c:v>1.02167795249865</c:v>
                </c:pt>
                <c:pt idx="95">
                  <c:v>1.01396176843198</c:v>
                </c:pt>
                <c:pt idx="96">
                  <c:v>1.01674879003121</c:v>
                </c:pt>
                <c:pt idx="97">
                  <c:v>1.01366045520431</c:v>
                </c:pt>
                <c:pt idx="98">
                  <c:v>1.02700224274629</c:v>
                </c:pt>
                <c:pt idx="99">
                  <c:v>1.02041887568918</c:v>
                </c:pt>
                <c:pt idx="100">
                  <c:v>1.01969200154228</c:v>
                </c:pt>
                <c:pt idx="101">
                  <c:v>1.02864035046903</c:v>
                </c:pt>
                <c:pt idx="102">
                  <c:v>1.048402272777</c:v>
                </c:pt>
                <c:pt idx="103">
                  <c:v>1.05833429118075</c:v>
                </c:pt>
                <c:pt idx="104">
                  <c:v>1.06008834664804</c:v>
                </c:pt>
                <c:pt idx="105">
                  <c:v>1.07070448189593</c:v>
                </c:pt>
                <c:pt idx="106">
                  <c:v>1.05892710860782</c:v>
                </c:pt>
                <c:pt idx="107">
                  <c:v>1.07618798021796</c:v>
                </c:pt>
                <c:pt idx="108">
                  <c:v>1.08153842787434</c:v>
                </c:pt>
                <c:pt idx="109">
                  <c:v>1.08870178516769</c:v>
                </c:pt>
                <c:pt idx="110">
                  <c:v>1.07800969282902</c:v>
                </c:pt>
                <c:pt idx="111">
                  <c:v>1.08445020019221</c:v>
                </c:pt>
                <c:pt idx="112">
                  <c:v>1.10087931650691</c:v>
                </c:pt>
                <c:pt idx="113">
                  <c:v>1.10661080718494</c:v>
                </c:pt>
                <c:pt idx="114">
                  <c:v>1.10711458881685</c:v>
                </c:pt>
                <c:pt idx="115">
                  <c:v>1.09999549790753</c:v>
                </c:pt>
                <c:pt idx="116">
                  <c:v>1.11260437497752</c:v>
                </c:pt>
                <c:pt idx="117">
                  <c:v>1.12767204846968</c:v>
                </c:pt>
                <c:pt idx="118">
                  <c:v>1.13104082089997</c:v>
                </c:pt>
                <c:pt idx="119">
                  <c:v>1.13115676864451</c:v>
                </c:pt>
                <c:pt idx="120">
                  <c:v>1.1306640536086</c:v>
                </c:pt>
                <c:pt idx="121">
                  <c:v>1.13728187802146</c:v>
                </c:pt>
                <c:pt idx="122">
                  <c:v>1.12857699420689</c:v>
                </c:pt>
                <c:pt idx="123">
                  <c:v>1.1085680855971</c:v>
                </c:pt>
                <c:pt idx="124">
                  <c:v>1.11199470614289</c:v>
                </c:pt>
                <c:pt idx="125">
                  <c:v>1.10200509113719</c:v>
                </c:pt>
                <c:pt idx="126">
                  <c:v>1.11367154695167</c:v>
                </c:pt>
                <c:pt idx="127">
                  <c:v>1.13368271918337</c:v>
                </c:pt>
                <c:pt idx="128">
                  <c:v>1.15095616647078</c:v>
                </c:pt>
                <c:pt idx="129">
                  <c:v>1.15911451135068</c:v>
                </c:pt>
                <c:pt idx="130">
                  <c:v>1.16900628758713</c:v>
                </c:pt>
                <c:pt idx="131">
                  <c:v>1.17368142137347</c:v>
                </c:pt>
                <c:pt idx="132">
                  <c:v>1.18254098601861</c:v>
                </c:pt>
                <c:pt idx="133">
                  <c:v>1.18460591222831</c:v>
                </c:pt>
                <c:pt idx="134">
                  <c:v>1.18335664444712</c:v>
                </c:pt>
                <c:pt idx="135">
                  <c:v>1.19643710941518</c:v>
                </c:pt>
                <c:pt idx="136">
                  <c:v>1.2091652039058</c:v>
                </c:pt>
                <c:pt idx="137">
                  <c:v>1.16841774589033</c:v>
                </c:pt>
                <c:pt idx="138">
                  <c:v>1.17860429600227</c:v>
                </c:pt>
                <c:pt idx="139">
                  <c:v>1.18689468549363</c:v>
                </c:pt>
                <c:pt idx="140">
                  <c:v>1.19688430049933</c:v>
                </c:pt>
                <c:pt idx="141">
                  <c:v>1.18066217983269</c:v>
                </c:pt>
                <c:pt idx="142">
                  <c:v>1.19581411036263</c:v>
                </c:pt>
                <c:pt idx="143">
                  <c:v>1.21121629687049</c:v>
                </c:pt>
                <c:pt idx="144">
                  <c:v>1.21097107116349</c:v>
                </c:pt>
                <c:pt idx="145">
                  <c:v>1.21479407705721</c:v>
                </c:pt>
                <c:pt idx="146">
                  <c:v>1.21479407705721</c:v>
                </c:pt>
                <c:pt idx="147">
                  <c:v>1.22674097047508</c:v>
                </c:pt>
                <c:pt idx="148">
                  <c:v>1.23647052047459</c:v>
                </c:pt>
                <c:pt idx="149">
                  <c:v>1.25594068706961</c:v>
                </c:pt>
                <c:pt idx="150">
                  <c:v>1.25857403389246</c:v>
                </c:pt>
                <c:pt idx="151">
                  <c:v>1.25300351188364</c:v>
                </c:pt>
                <c:pt idx="152">
                  <c:v>1.25300351188364</c:v>
                </c:pt>
                <c:pt idx="153">
                  <c:v>1.25321176509943</c:v>
                </c:pt>
                <c:pt idx="154">
                  <c:v>1.24903714326891</c:v>
                </c:pt>
                <c:pt idx="155">
                  <c:v>1.25447587217981</c:v>
                </c:pt>
                <c:pt idx="156">
                  <c:v>1.2339868242114</c:v>
                </c:pt>
                <c:pt idx="157">
                  <c:v>1.22253993972226</c:v>
                </c:pt>
                <c:pt idx="158">
                  <c:v>1.23975050862327</c:v>
                </c:pt>
                <c:pt idx="159">
                  <c:v>1.22839819322729</c:v>
                </c:pt>
                <c:pt idx="160">
                  <c:v>1.21370602945877</c:v>
                </c:pt>
                <c:pt idx="161">
                  <c:v>1.19600500914377</c:v>
                </c:pt>
                <c:pt idx="162">
                  <c:v>1.20089317490327</c:v>
                </c:pt>
                <c:pt idx="163">
                  <c:v>1.20965892499589</c:v>
                </c:pt>
                <c:pt idx="164">
                  <c:v>1.23869289416385</c:v>
                </c:pt>
                <c:pt idx="165">
                  <c:v>1.25549399901256</c:v>
                </c:pt>
                <c:pt idx="166">
                  <c:v>1.25571407336499</c:v>
                </c:pt>
                <c:pt idx="167">
                  <c:v>1.25415116819239</c:v>
                </c:pt>
                <c:pt idx="168">
                  <c:v>1.26478566392911</c:v>
                </c:pt>
                <c:pt idx="169">
                  <c:v>1.25844048019972</c:v>
                </c:pt>
                <c:pt idx="170">
                  <c:v>1.25642158096888</c:v>
                </c:pt>
                <c:pt idx="171">
                  <c:v>1.2638173367784</c:v>
                </c:pt>
                <c:pt idx="172">
                  <c:v>1.25184705260079</c:v>
                </c:pt>
                <c:pt idx="173">
                  <c:v>1.26536489962472</c:v>
                </c:pt>
                <c:pt idx="174">
                  <c:v>1.22775834276719</c:v>
                </c:pt>
                <c:pt idx="175">
                  <c:v>1.2488613353005</c:v>
                </c:pt>
                <c:pt idx="176">
                  <c:v>1.23786692367997</c:v>
                </c:pt>
                <c:pt idx="177">
                  <c:v>1.23483316729247</c:v>
                </c:pt>
                <c:pt idx="178">
                  <c:v>1.24712136459177</c:v>
                </c:pt>
                <c:pt idx="179">
                  <c:v>1.24943151650847</c:v>
                </c:pt>
                <c:pt idx="180">
                  <c:v>1.25382042787987</c:v>
                </c:pt>
                <c:pt idx="181">
                  <c:v>1.2511858234893</c:v>
                </c:pt>
                <c:pt idx="182">
                  <c:v>1.26505604099067</c:v>
                </c:pt>
                <c:pt idx="183">
                  <c:v>1.28576717541988</c:v>
                </c:pt>
                <c:pt idx="184">
                  <c:v>1.30510403983572</c:v>
                </c:pt>
                <c:pt idx="185">
                  <c:v>1.31144444480774</c:v>
                </c:pt>
                <c:pt idx="186">
                  <c:v>1.32079546692106</c:v>
                </c:pt>
                <c:pt idx="187">
                  <c:v>1.31925570099466</c:v>
                </c:pt>
                <c:pt idx="188">
                  <c:v>1.30991750607217</c:v>
                </c:pt>
                <c:pt idx="189">
                  <c:v>1.32740222473792</c:v>
                </c:pt>
                <c:pt idx="190">
                  <c:v>1.34283207773579</c:v>
                </c:pt>
                <c:pt idx="191">
                  <c:v>1.37124229331057</c:v>
                </c:pt>
                <c:pt idx="192">
                  <c:v>1.34154608897694</c:v>
                </c:pt>
                <c:pt idx="193">
                  <c:v>1.36136082912949</c:v>
                </c:pt>
                <c:pt idx="194">
                  <c:v>1.30671498409554</c:v>
                </c:pt>
                <c:pt idx="195">
                  <c:v>1.35165819107937</c:v>
                </c:pt>
                <c:pt idx="196">
                  <c:v>1.3718662984173</c:v>
                </c:pt>
                <c:pt idx="197">
                  <c:v>1.38161420890564</c:v>
                </c:pt>
                <c:pt idx="198">
                  <c:v>1.40435027889079</c:v>
                </c:pt>
                <c:pt idx="199">
                  <c:v>1.41015923574088</c:v>
                </c:pt>
                <c:pt idx="200">
                  <c:v>1.39773270599148</c:v>
                </c:pt>
                <c:pt idx="201">
                  <c:v>1.39792360477262</c:v>
                </c:pt>
                <c:pt idx="202">
                  <c:v>1.3893915107639</c:v>
                </c:pt>
                <c:pt idx="203">
                  <c:v>1.33433192594737</c:v>
                </c:pt>
                <c:pt idx="204">
                  <c:v>1.30629143528468</c:v>
                </c:pt>
                <c:pt idx="205">
                  <c:v>1.323556079598</c:v>
                </c:pt>
                <c:pt idx="206">
                  <c:v>1.34926026093524</c:v>
                </c:pt>
                <c:pt idx="207">
                  <c:v>1.3638953311289</c:v>
                </c:pt>
                <c:pt idx="208">
                  <c:v>1.35003341357454</c:v>
                </c:pt>
                <c:pt idx="209">
                  <c:v>1.32675533189853</c:v>
                </c:pt>
                <c:pt idx="210">
                  <c:v>1.33873467056379</c:v>
                </c:pt>
                <c:pt idx="211">
                  <c:v>1.33873467056379</c:v>
                </c:pt>
                <c:pt idx="212">
                  <c:v>1.36245315245821</c:v>
                </c:pt>
                <c:pt idx="213">
                  <c:v>1.378260024261</c:v>
                </c:pt>
                <c:pt idx="214">
                  <c:v>1.38036720474636</c:v>
                </c:pt>
                <c:pt idx="215">
                  <c:v>1.36924904846138</c:v>
                </c:pt>
                <c:pt idx="216">
                  <c:v>1.36045135614846</c:v>
                </c:pt>
                <c:pt idx="217">
                  <c:v>1.34112580984218</c:v>
                </c:pt>
                <c:pt idx="218">
                  <c:v>1.35945360191291</c:v>
                </c:pt>
                <c:pt idx="219">
                  <c:v>1.35307697899032</c:v>
                </c:pt>
                <c:pt idx="220">
                  <c:v>1.37050686770312</c:v>
                </c:pt>
                <c:pt idx="221">
                  <c:v>1.38838570809489</c:v>
                </c:pt>
                <c:pt idx="222">
                  <c:v>1.32846813914434</c:v>
                </c:pt>
                <c:pt idx="223">
                  <c:v>1.37641139970055</c:v>
                </c:pt>
                <c:pt idx="224">
                  <c:v>1.41141705498262</c:v>
                </c:pt>
                <c:pt idx="225">
                  <c:v>1.43115131080057</c:v>
                </c:pt>
                <c:pt idx="226">
                  <c:v>1.4168484900007</c:v>
                </c:pt>
                <c:pt idx="227">
                  <c:v>1.4484612275521</c:v>
                </c:pt>
                <c:pt idx="228">
                  <c:v>1.45219293402875</c:v>
                </c:pt>
                <c:pt idx="229">
                  <c:v>1.44366737937222</c:v>
                </c:pt>
                <c:pt idx="230">
                  <c:v>1.43393028396634</c:v>
                </c:pt>
                <c:pt idx="231">
                  <c:v>1.4167073909016</c:v>
                </c:pt>
                <c:pt idx="232">
                  <c:v>1.41083731625992</c:v>
                </c:pt>
                <c:pt idx="233">
                  <c:v>1.43550752541104</c:v>
                </c:pt>
                <c:pt idx="234">
                  <c:v>1.42948201539816</c:v>
                </c:pt>
                <c:pt idx="235">
                  <c:v>1.42211216548384</c:v>
                </c:pt>
                <c:pt idx="236">
                  <c:v>1.39207339970105</c:v>
                </c:pt>
                <c:pt idx="237">
                  <c:v>1.384575529392</c:v>
                </c:pt>
                <c:pt idx="238">
                  <c:v>1.40362265020326</c:v>
                </c:pt>
                <c:pt idx="239">
                  <c:v>1.418985600598</c:v>
                </c:pt>
                <c:pt idx="240">
                  <c:v>1.42893421889576</c:v>
                </c:pt>
                <c:pt idx="241">
                  <c:v>1.45105005647737</c:v>
                </c:pt>
                <c:pt idx="242">
                  <c:v>1.45105005647737</c:v>
                </c:pt>
                <c:pt idx="243">
                  <c:v>1.47631232851492</c:v>
                </c:pt>
                <c:pt idx="244">
                  <c:v>1.4867212166012</c:v>
                </c:pt>
                <c:pt idx="245">
                  <c:v>1.48557431483309</c:v>
                </c:pt>
                <c:pt idx="246">
                  <c:v>1.50142444696573</c:v>
                </c:pt>
                <c:pt idx="247">
                  <c:v>1.51372496842876</c:v>
                </c:pt>
                <c:pt idx="248">
                  <c:v>1.51372496842876</c:v>
                </c:pt>
                <c:pt idx="249">
                  <c:v>1.54424085540763</c:v>
                </c:pt>
                <c:pt idx="250">
                  <c:v>1.538924865107</c:v>
                </c:pt>
                <c:pt idx="251">
                  <c:v>1.56200500562258</c:v>
                </c:pt>
                <c:pt idx="252">
                  <c:v>1.56164458671169</c:v>
                </c:pt>
                <c:pt idx="253">
                  <c:v>1.54253911475783</c:v>
                </c:pt>
                <c:pt idx="254">
                  <c:v>1.56246150270792</c:v>
                </c:pt>
                <c:pt idx="255">
                  <c:v>1.5786209965017</c:v>
                </c:pt>
                <c:pt idx="256">
                  <c:v>1.57520217287582</c:v>
                </c:pt>
                <c:pt idx="257">
                  <c:v>1.57450925305759</c:v>
                </c:pt>
                <c:pt idx="258">
                  <c:v>1.59197410215323</c:v>
                </c:pt>
                <c:pt idx="259">
                  <c:v>1.6390546712479</c:v>
                </c:pt>
                <c:pt idx="260">
                  <c:v>1.66453022677216</c:v>
                </c:pt>
                <c:pt idx="261">
                  <c:v>1.69220023798212</c:v>
                </c:pt>
                <c:pt idx="262">
                  <c:v>1.70588131729717</c:v>
                </c:pt>
                <c:pt idx="263">
                  <c:v>1.72309339527944</c:v>
                </c:pt>
                <c:pt idx="264">
                  <c:v>1.76490928283679</c:v>
                </c:pt>
                <c:pt idx="265">
                  <c:v>1.77219537874042</c:v>
                </c:pt>
                <c:pt idx="266">
                  <c:v>1.79200181894596</c:v>
                </c:pt>
                <c:pt idx="267">
                  <c:v>1.77931673327165</c:v>
                </c:pt>
                <c:pt idx="268">
                  <c:v>1.79981709934961</c:v>
                </c:pt>
                <c:pt idx="269">
                  <c:v>1.8223406403887</c:v>
                </c:pt>
                <c:pt idx="270">
                  <c:v>1.82425390393038</c:v>
                </c:pt>
                <c:pt idx="271">
                  <c:v>1.86767243580054</c:v>
                </c:pt>
                <c:pt idx="272">
                  <c:v>1.90160538581046</c:v>
                </c:pt>
                <c:pt idx="273">
                  <c:v>1.93137503209942</c:v>
                </c:pt>
                <c:pt idx="274">
                  <c:v>1.97772243920855</c:v>
                </c:pt>
                <c:pt idx="275">
                  <c:v>1.96381700981079</c:v>
                </c:pt>
                <c:pt idx="276">
                  <c:v>1.94826190306718</c:v>
                </c:pt>
                <c:pt idx="277">
                  <c:v>2.00008325098361</c:v>
                </c:pt>
                <c:pt idx="278">
                  <c:v>2.04301761927841</c:v>
                </c:pt>
                <c:pt idx="279">
                  <c:v>2.04227967853551</c:v>
                </c:pt>
                <c:pt idx="280">
                  <c:v>1.96249656369618</c:v>
                </c:pt>
                <c:pt idx="281">
                  <c:v>1.98999730628993</c:v>
                </c:pt>
                <c:pt idx="282">
                  <c:v>2.00726924449607</c:v>
                </c:pt>
                <c:pt idx="283">
                  <c:v>1.97184129797087</c:v>
                </c:pt>
                <c:pt idx="284">
                  <c:v>2.04045067203162</c:v>
                </c:pt>
                <c:pt idx="285">
                  <c:v>2.09345463663964</c:v>
                </c:pt>
                <c:pt idx="286">
                  <c:v>2.11540573284885</c:v>
                </c:pt>
                <c:pt idx="287">
                  <c:v>2.11751643452386</c:v>
                </c:pt>
                <c:pt idx="288">
                  <c:v>2.14113883824384</c:v>
                </c:pt>
                <c:pt idx="289">
                  <c:v>2.07913244929676</c:v>
                </c:pt>
                <c:pt idx="290">
                  <c:v>2.11982004708837</c:v>
                </c:pt>
                <c:pt idx="291">
                  <c:v>2.1302374866352</c:v>
                </c:pt>
                <c:pt idx="292">
                  <c:v>2.14050125140565</c:v>
                </c:pt>
                <c:pt idx="293">
                  <c:v>2.06224608135608</c:v>
                </c:pt>
                <c:pt idx="294">
                  <c:v>2.03298373788868</c:v>
                </c:pt>
                <c:pt idx="295">
                  <c:v>1.98783177466197</c:v>
                </c:pt>
                <c:pt idx="296">
                  <c:v>2.06273628125653</c:v>
                </c:pt>
                <c:pt idx="297">
                  <c:v>2.15250775353383</c:v>
                </c:pt>
                <c:pt idx="298">
                  <c:v>2.19965648279937</c:v>
                </c:pt>
                <c:pt idx="299">
                  <c:v>2.21958918280482</c:v>
                </c:pt>
                <c:pt idx="300">
                  <c:v>2.21668772254233</c:v>
                </c:pt>
                <c:pt idx="301">
                  <c:v>2.1989540054664</c:v>
                </c:pt>
                <c:pt idx="302">
                  <c:v>2.23937474738608</c:v>
                </c:pt>
                <c:pt idx="303">
                  <c:v>2.29501910119622</c:v>
                </c:pt>
                <c:pt idx="304">
                  <c:v>2.33337441387912</c:v>
                </c:pt>
                <c:pt idx="305">
                  <c:v>2.41936488302482</c:v>
                </c:pt>
                <c:pt idx="306">
                  <c:v>2.45934245807709</c:v>
                </c:pt>
                <c:pt idx="307">
                  <c:v>2.52521863443739</c:v>
                </c:pt>
                <c:pt idx="308">
                  <c:v>2.60909588677263</c:v>
                </c:pt>
                <c:pt idx="309">
                  <c:v>2.64022320318094</c:v>
                </c:pt>
                <c:pt idx="310">
                  <c:v>2.48204231011168</c:v>
                </c:pt>
                <c:pt idx="311">
                  <c:v>2.50679652478704</c:v>
                </c:pt>
                <c:pt idx="312">
                  <c:v>2.63795203586382</c:v>
                </c:pt>
                <c:pt idx="313">
                  <c:v>2.73807706324736</c:v>
                </c:pt>
                <c:pt idx="314">
                  <c:v>2.76161621598374</c:v>
                </c:pt>
                <c:pt idx="315">
                  <c:v>2.75794914848832</c:v>
                </c:pt>
                <c:pt idx="316">
                  <c:v>2.80299773964777</c:v>
                </c:pt>
                <c:pt idx="317">
                  <c:v>2.77442489541438</c:v>
                </c:pt>
                <c:pt idx="318">
                  <c:v>2.77010391785165</c:v>
                </c:pt>
                <c:pt idx="319">
                  <c:v>2.81897833185653</c:v>
                </c:pt>
                <c:pt idx="320">
                  <c:v>2.85877667835618</c:v>
                </c:pt>
                <c:pt idx="321">
                  <c:v>2.90394788236913</c:v>
                </c:pt>
                <c:pt idx="322">
                  <c:v>2.85037584926693</c:v>
                </c:pt>
                <c:pt idx="323">
                  <c:v>2.73642607803107</c:v>
                </c:pt>
                <c:pt idx="324">
                  <c:v>2.79193758238641</c:v>
                </c:pt>
                <c:pt idx="325">
                  <c:v>2.69908710643475</c:v>
                </c:pt>
                <c:pt idx="326">
                  <c:v>2.51196824691789</c:v>
                </c:pt>
                <c:pt idx="327">
                  <c:v>2.52692764382865</c:v>
                </c:pt>
                <c:pt idx="328">
                  <c:v>2.58244717146609</c:v>
                </c:pt>
                <c:pt idx="329">
                  <c:v>2.4915192650573</c:v>
                </c:pt>
                <c:pt idx="330">
                  <c:v>2.28325626539106</c:v>
                </c:pt>
                <c:pt idx="331">
                  <c:v>2.13400274501884</c:v>
                </c:pt>
                <c:pt idx="332">
                  <c:v>2.23998471803697</c:v>
                </c:pt>
                <c:pt idx="333">
                  <c:v>2.11570923424438</c:v>
                </c:pt>
                <c:pt idx="334">
                  <c:v>1.97063466173566</c:v>
                </c:pt>
                <c:pt idx="335">
                  <c:v>1.85000562132775</c:v>
                </c:pt>
                <c:pt idx="336">
                  <c:v>1.81995176473222</c:v>
                </c:pt>
                <c:pt idx="337">
                  <c:v>1.70111848073746</c:v>
                </c:pt>
                <c:pt idx="338">
                  <c:v>1.66058636861976</c:v>
                </c:pt>
                <c:pt idx="339">
                  <c:v>1.73452584289106</c:v>
                </c:pt>
                <c:pt idx="340">
                  <c:v>1.82216136153337</c:v>
                </c:pt>
                <c:pt idx="341">
                  <c:v>1.93555646994702</c:v>
                </c:pt>
                <c:pt idx="342">
                  <c:v>1.97665939205655</c:v>
                </c:pt>
                <c:pt idx="343">
                  <c:v>1.86253187619799</c:v>
                </c:pt>
                <c:pt idx="344">
                  <c:v>1.90616042187876</c:v>
                </c:pt>
                <c:pt idx="345">
                  <c:v>2.010774613933</c:v>
                </c:pt>
                <c:pt idx="346">
                  <c:v>2.04140858652154</c:v>
                </c:pt>
                <c:pt idx="347">
                  <c:v>2.06755772047237</c:v>
                </c:pt>
                <c:pt idx="348">
                  <c:v>2.09265215752092</c:v>
                </c:pt>
                <c:pt idx="349">
                  <c:v>2.15094155353378</c:v>
                </c:pt>
                <c:pt idx="350">
                  <c:v>2.11902020886188</c:v>
                </c:pt>
                <c:pt idx="351">
                  <c:v>1.96034207351288</c:v>
                </c:pt>
                <c:pt idx="352">
                  <c:v>1.92403332655085</c:v>
                </c:pt>
                <c:pt idx="353">
                  <c:v>2.01784176729514</c:v>
                </c:pt>
                <c:pt idx="354">
                  <c:v>1.96195150869143</c:v>
                </c:pt>
                <c:pt idx="355">
                  <c:v>1.94346045917822</c:v>
                </c:pt>
                <c:pt idx="356">
                  <c:v>1.89646376985102</c:v>
                </c:pt>
                <c:pt idx="357">
                  <c:v>1.99754452355663</c:v>
                </c:pt>
                <c:pt idx="358">
                  <c:v>1.9716995700879</c:v>
                </c:pt>
                <c:pt idx="359">
                  <c:v>1.95980053969777</c:v>
                </c:pt>
                <c:pt idx="360">
                  <c:v>2.01545819857447</c:v>
                </c:pt>
                <c:pt idx="361">
                  <c:v>2.11122638256367</c:v>
                </c:pt>
                <c:pt idx="362">
                  <c:v>2.12159902754803</c:v>
                </c:pt>
                <c:pt idx="363">
                  <c:v>2.09670155075707</c:v>
                </c:pt>
                <c:pt idx="364">
                  <c:v>2.14652444749391</c:v>
                </c:pt>
                <c:pt idx="365">
                  <c:v>2.16936527287082</c:v>
                </c:pt>
                <c:pt idx="366">
                  <c:v>2.21846433877466</c:v>
                </c:pt>
                <c:pt idx="367">
                  <c:v>2.0526696276518</c:v>
                </c:pt>
                <c:pt idx="368">
                  <c:v>2.09787015814417</c:v>
                </c:pt>
                <c:pt idx="369">
                  <c:v>2.02456120318044</c:v>
                </c:pt>
                <c:pt idx="370">
                  <c:v>1.91474807522972</c:v>
                </c:pt>
                <c:pt idx="371">
                  <c:v>1.76215131105209</c:v>
                </c:pt>
                <c:pt idx="372">
                  <c:v>1.63016283741485</c:v>
                </c:pt>
                <c:pt idx="373">
                  <c:v>1.56907369321736</c:v>
                </c:pt>
                <c:pt idx="374">
                  <c:v>1.62378523358943</c:v>
                </c:pt>
                <c:pt idx="375">
                  <c:v>1.72108048207099</c:v>
                </c:pt>
                <c:pt idx="376">
                  <c:v>1.65528929213776</c:v>
                </c:pt>
                <c:pt idx="377">
                  <c:v>1.55163917665532</c:v>
                </c:pt>
                <c:pt idx="378">
                  <c:v>1.53990508884842</c:v>
                </c:pt>
                <c:pt idx="379">
                  <c:v>1.53990508884842</c:v>
                </c:pt>
                <c:pt idx="380">
                  <c:v>1.54518770330155</c:v>
                </c:pt>
                <c:pt idx="381">
                  <c:v>1.60336240913759</c:v>
                </c:pt>
                <c:pt idx="382">
                  <c:v>1.64766704838039</c:v>
                </c:pt>
                <c:pt idx="383">
                  <c:v>1.61982502705657</c:v>
                </c:pt>
                <c:pt idx="384">
                  <c:v>1.6331577098082</c:v>
                </c:pt>
                <c:pt idx="385">
                  <c:v>1.52160423387842</c:v>
                </c:pt>
                <c:pt idx="386">
                  <c:v>1.43564683876397</c:v>
                </c:pt>
                <c:pt idx="387">
                  <c:v>1.53041885305296</c:v>
                </c:pt>
                <c:pt idx="388">
                  <c:v>1.50038116877842</c:v>
                </c:pt>
                <c:pt idx="389">
                  <c:v>1.51835744551777</c:v>
                </c:pt>
                <c:pt idx="390">
                  <c:v>1.57207015014604</c:v>
                </c:pt>
                <c:pt idx="391">
                  <c:v>1.58351062103976</c:v>
                </c:pt>
                <c:pt idx="392">
                  <c:v>1.56557136709433</c:v>
                </c:pt>
                <c:pt idx="393">
                  <c:v>1.58833573235337</c:v>
                </c:pt>
                <c:pt idx="394">
                  <c:v>1.53633940646325</c:v>
                </c:pt>
                <c:pt idx="395">
                  <c:v>1.56433671225015</c:v>
                </c:pt>
                <c:pt idx="396">
                  <c:v>1.53513953594242</c:v>
                </c:pt>
                <c:pt idx="397">
                  <c:v>1.54020039090235</c:v>
                </c:pt>
                <c:pt idx="398">
                  <c:v>1.60276815808331</c:v>
                </c:pt>
                <c:pt idx="399">
                  <c:v>1.62730556808233</c:v>
                </c:pt>
                <c:pt idx="400">
                  <c:v>1.62730556808233</c:v>
                </c:pt>
                <c:pt idx="401">
                  <c:v>1.68984961753593</c:v>
                </c:pt>
                <c:pt idx="402">
                  <c:v>1.71081447882998</c:v>
                </c:pt>
                <c:pt idx="403">
                  <c:v>1.69130175614303</c:v>
                </c:pt>
                <c:pt idx="404">
                  <c:v>1.74279706705024</c:v>
                </c:pt>
                <c:pt idx="405">
                  <c:v>1.77255677855415</c:v>
                </c:pt>
                <c:pt idx="406">
                  <c:v>1.77250946885621</c:v>
                </c:pt>
                <c:pt idx="407">
                  <c:v>1.8013589779898</c:v>
                </c:pt>
                <c:pt idx="408">
                  <c:v>1.6883446862356</c:v>
                </c:pt>
                <c:pt idx="409">
                  <c:v>1.75161518226307</c:v>
                </c:pt>
                <c:pt idx="410">
                  <c:v>1.79536264354822</c:v>
                </c:pt>
                <c:pt idx="411">
                  <c:v>1.80756618138805</c:v>
                </c:pt>
                <c:pt idx="412">
                  <c:v>1.81880415872618</c:v>
                </c:pt>
                <c:pt idx="413">
                  <c:v>1.77289262459164</c:v>
                </c:pt>
                <c:pt idx="414">
                  <c:v>1.78800345780823</c:v>
                </c:pt>
                <c:pt idx="415">
                  <c:v>1.78196607635599</c:v>
                </c:pt>
                <c:pt idx="416">
                  <c:v>1.74460648064893</c:v>
                </c:pt>
                <c:pt idx="417">
                  <c:v>1.7404996165676</c:v>
                </c:pt>
                <c:pt idx="418">
                  <c:v>1.82799753214909</c:v>
                </c:pt>
                <c:pt idx="419">
                  <c:v>1.83012586492365</c:v>
                </c:pt>
                <c:pt idx="420">
                  <c:v>1.87298291795452</c:v>
                </c:pt>
                <c:pt idx="421">
                  <c:v>1.8973682377125</c:v>
                </c:pt>
                <c:pt idx="422">
                  <c:v>1.90521722093126</c:v>
                </c:pt>
                <c:pt idx="423">
                  <c:v>1.93279759271356</c:v>
                </c:pt>
                <c:pt idx="424">
                  <c:v>1.93224066626944</c:v>
                </c:pt>
                <c:pt idx="425">
                  <c:v>1.90323016331529</c:v>
                </c:pt>
                <c:pt idx="426">
                  <c:v>1.94139653902271</c:v>
                </c:pt>
                <c:pt idx="427">
                  <c:v>1.9241744004986</c:v>
                </c:pt>
                <c:pt idx="428">
                  <c:v>1.89312779478708</c:v>
                </c:pt>
                <c:pt idx="429">
                  <c:v>1.94133791121522</c:v>
                </c:pt>
                <c:pt idx="430">
                  <c:v>1.96338151410652</c:v>
                </c:pt>
                <c:pt idx="431">
                  <c:v>1.94776672319853</c:v>
                </c:pt>
                <c:pt idx="432">
                  <c:v>1.96142775688399</c:v>
                </c:pt>
                <c:pt idx="433">
                  <c:v>1.99258691490719</c:v>
                </c:pt>
                <c:pt idx="434">
                  <c:v>1.98043770399321</c:v>
                </c:pt>
                <c:pt idx="435">
                  <c:v>1.85519517576899</c:v>
                </c:pt>
                <c:pt idx="436">
                  <c:v>1.86331264969772</c:v>
                </c:pt>
                <c:pt idx="437">
                  <c:v>1.87225305079643</c:v>
                </c:pt>
                <c:pt idx="438">
                  <c:v>1.86267400650263</c:v>
                </c:pt>
                <c:pt idx="439">
                  <c:v>1.9040852339164</c:v>
                </c:pt>
                <c:pt idx="440">
                  <c:v>1.88928798778852</c:v>
                </c:pt>
                <c:pt idx="441">
                  <c:v>1.91206321843273</c:v>
                </c:pt>
                <c:pt idx="442">
                  <c:v>1.86224200683664</c:v>
                </c:pt>
                <c:pt idx="443">
                  <c:v>1.8547298505582</c:v>
                </c:pt>
                <c:pt idx="444">
                  <c:v>1.84867732799052</c:v>
                </c:pt>
                <c:pt idx="445">
                  <c:v>1.83371023476526</c:v>
                </c:pt>
                <c:pt idx="446">
                  <c:v>1.87151986365954</c:v>
                </c:pt>
                <c:pt idx="447">
                  <c:v>1.88589416460908</c:v>
                </c:pt>
                <c:pt idx="448">
                  <c:v>1.89374679477426</c:v>
                </c:pt>
                <c:pt idx="449">
                  <c:v>1.94074039048484</c:v>
                </c:pt>
                <c:pt idx="450">
                  <c:v>1.93649584788863</c:v>
                </c:pt>
                <c:pt idx="451">
                  <c:v>1.95892932192703</c:v>
                </c:pt>
                <c:pt idx="452">
                  <c:v>1.97604335992922</c:v>
                </c:pt>
                <c:pt idx="453">
                  <c:v>1.9550858428307</c:v>
                </c:pt>
                <c:pt idx="454">
                  <c:v>1.94999374988839</c:v>
                </c:pt>
                <c:pt idx="455">
                  <c:v>1.95982483590628</c:v>
                </c:pt>
                <c:pt idx="456">
                  <c:v>1.912348258734</c:v>
                </c:pt>
                <c:pt idx="457">
                  <c:v>1.93021256164283</c:v>
                </c:pt>
                <c:pt idx="458">
                  <c:v>1.94697822823295</c:v>
                </c:pt>
                <c:pt idx="459">
                  <c:v>1.91595196996727</c:v>
                </c:pt>
                <c:pt idx="460">
                  <c:v>1.75642080127689</c:v>
                </c:pt>
                <c:pt idx="461">
                  <c:v>1.73286328805167</c:v>
                </c:pt>
                <c:pt idx="462">
                  <c:v>1.77709581836094</c:v>
                </c:pt>
                <c:pt idx="463">
                  <c:v>1.62534159940985</c:v>
                </c:pt>
                <c:pt idx="464">
                  <c:v>1.65255254809631</c:v>
                </c:pt>
                <c:pt idx="465">
                  <c:v>1.54143995026068</c:v>
                </c:pt>
                <c:pt idx="466">
                  <c:v>1.54345391982604</c:v>
                </c:pt>
                <c:pt idx="467">
                  <c:v>1.48997731096305</c:v>
                </c:pt>
                <c:pt idx="468">
                  <c:v>1.54047524490503</c:v>
                </c:pt>
                <c:pt idx="469">
                  <c:v>1.48234073093358</c:v>
                </c:pt>
                <c:pt idx="470">
                  <c:v>1.50377624952558</c:v>
                </c:pt>
                <c:pt idx="471">
                  <c:v>1.55865326065934</c:v>
                </c:pt>
                <c:pt idx="472">
                  <c:v>1.54391667959866</c:v>
                </c:pt>
                <c:pt idx="473">
                  <c:v>1.48063094185032</c:v>
                </c:pt>
                <c:pt idx="474">
                  <c:v>1.50420470285058</c:v>
                </c:pt>
                <c:pt idx="475">
                  <c:v>1.51947534777407</c:v>
                </c:pt>
                <c:pt idx="476">
                  <c:v>1.40578639608504</c:v>
                </c:pt>
                <c:pt idx="477">
                  <c:v>1.38689312610965</c:v>
                </c:pt>
                <c:pt idx="478">
                  <c:v>1.32578637596396</c:v>
                </c:pt>
                <c:pt idx="479">
                  <c:v>1.3755591208998</c:v>
                </c:pt>
                <c:pt idx="480">
                  <c:v>1.35804163001905</c:v>
                </c:pt>
                <c:pt idx="481">
                  <c:v>1.40511226432867</c:v>
                </c:pt>
                <c:pt idx="482">
                  <c:v>1.41103460348513</c:v>
                </c:pt>
                <c:pt idx="483">
                  <c:v>1.43903105412597</c:v>
                </c:pt>
                <c:pt idx="484">
                  <c:v>1.42462229582068</c:v>
                </c:pt>
                <c:pt idx="485">
                  <c:v>1.42462229582068</c:v>
                </c:pt>
                <c:pt idx="486">
                  <c:v>1.42462229582068</c:v>
                </c:pt>
                <c:pt idx="487">
                  <c:v>1.42558878692251</c:v>
                </c:pt>
                <c:pt idx="488">
                  <c:v>1.4845672797477</c:v>
                </c:pt>
                <c:pt idx="489">
                  <c:v>1.50189108004695</c:v>
                </c:pt>
                <c:pt idx="490">
                  <c:v>1.49829901389084</c:v>
                </c:pt>
                <c:pt idx="491">
                  <c:v>1.50392937097217</c:v>
                </c:pt>
                <c:pt idx="492">
                  <c:v>1.5351688875732</c:v>
                </c:pt>
                <c:pt idx="493">
                  <c:v>1.52681292850049</c:v>
                </c:pt>
                <c:pt idx="494">
                  <c:v>1.53701001702998</c:v>
                </c:pt>
                <c:pt idx="495">
                  <c:v>1.41502833677362</c:v>
                </c:pt>
                <c:pt idx="496">
                  <c:v>1.420784324871</c:v>
                </c:pt>
                <c:pt idx="497">
                  <c:v>1.34570655059484</c:v>
                </c:pt>
                <c:pt idx="498">
                  <c:v>1.37669332123386</c:v>
                </c:pt>
                <c:pt idx="499">
                  <c:v>1.44699470237019</c:v>
                </c:pt>
                <c:pt idx="500">
                  <c:v>1.45298796834652</c:v>
                </c:pt>
                <c:pt idx="501">
                  <c:v>1.41389883974286</c:v>
                </c:pt>
                <c:pt idx="502">
                  <c:v>1.44684379424281</c:v>
                </c:pt>
                <c:pt idx="503">
                  <c:v>1.44980589442116</c:v>
                </c:pt>
                <c:pt idx="504">
                  <c:v>1.4127610427651</c:v>
                </c:pt>
                <c:pt idx="505">
                  <c:v>1.38884472031568</c:v>
                </c:pt>
                <c:pt idx="506">
                  <c:v>1.38558354538021</c:v>
                </c:pt>
                <c:pt idx="507">
                  <c:v>1.4312605682848</c:v>
                </c:pt>
                <c:pt idx="508">
                  <c:v>1.41848639651262</c:v>
                </c:pt>
                <c:pt idx="509">
                  <c:v>1.39912048228226</c:v>
                </c:pt>
                <c:pt idx="510">
                  <c:v>1.44519054540461</c:v>
                </c:pt>
                <c:pt idx="511">
                  <c:v>1.49632015561646</c:v>
                </c:pt>
                <c:pt idx="512">
                  <c:v>1.53410196711259</c:v>
                </c:pt>
                <c:pt idx="513">
                  <c:v>1.52806858472574</c:v>
                </c:pt>
                <c:pt idx="514">
                  <c:v>1.53900293491157</c:v>
                </c:pt>
                <c:pt idx="515">
                  <c:v>1.51371520970319</c:v>
                </c:pt>
                <c:pt idx="516">
                  <c:v>1.52855626949073</c:v>
                </c:pt>
                <c:pt idx="517">
                  <c:v>1.5185830028655</c:v>
                </c:pt>
                <c:pt idx="518">
                  <c:v>1.4894298162769</c:v>
                </c:pt>
                <c:pt idx="519">
                  <c:v>1.54366524150708</c:v>
                </c:pt>
                <c:pt idx="520">
                  <c:v>1.54827055513316</c:v>
                </c:pt>
                <c:pt idx="521">
                  <c:v>1.54040170234429</c:v>
                </c:pt>
                <c:pt idx="522">
                  <c:v>1.58116067968015</c:v>
                </c:pt>
                <c:pt idx="523">
                  <c:v>1.59042935625863</c:v>
                </c:pt>
                <c:pt idx="524">
                  <c:v>1.56667126098077</c:v>
                </c:pt>
                <c:pt idx="525">
                  <c:v>1.55152214740253</c:v>
                </c:pt>
                <c:pt idx="526">
                  <c:v>1.58561694637908</c:v>
                </c:pt>
                <c:pt idx="527">
                  <c:v>1.57265708215615</c:v>
                </c:pt>
                <c:pt idx="528">
                  <c:v>1.59565864984008</c:v>
                </c:pt>
                <c:pt idx="529">
                  <c:v>1.61015312396172</c:v>
                </c:pt>
                <c:pt idx="530">
                  <c:v>1.60575040449666</c:v>
                </c:pt>
                <c:pt idx="531">
                  <c:v>1.5798074865019</c:v>
                </c:pt>
                <c:pt idx="532">
                  <c:v>1.58660504249448</c:v>
                </c:pt>
                <c:pt idx="533">
                  <c:v>1.51466804361949</c:v>
                </c:pt>
                <c:pt idx="534">
                  <c:v>1.50170739970457</c:v>
                </c:pt>
                <c:pt idx="535">
                  <c:v>1.51192843232362</c:v>
                </c:pt>
                <c:pt idx="536">
                  <c:v>1.50356739267729</c:v>
                </c:pt>
                <c:pt idx="537">
                  <c:v>1.52084541751123</c:v>
                </c:pt>
                <c:pt idx="538">
                  <c:v>1.51328129853426</c:v>
                </c:pt>
                <c:pt idx="539">
                  <c:v>1.50664876057898</c:v>
                </c:pt>
                <c:pt idx="540">
                  <c:v>1.50545796969715</c:v>
                </c:pt>
                <c:pt idx="541">
                  <c:v>1.55119814765304</c:v>
                </c:pt>
                <c:pt idx="542">
                  <c:v>1.55178389754948</c:v>
                </c:pt>
                <c:pt idx="543">
                  <c:v>1.56034390956177</c:v>
                </c:pt>
                <c:pt idx="544">
                  <c:v>1.49939523567951</c:v>
                </c:pt>
                <c:pt idx="545">
                  <c:v>1.44460509732443</c:v>
                </c:pt>
                <c:pt idx="546">
                  <c:v>1.44341010616639</c:v>
                </c:pt>
                <c:pt idx="547">
                  <c:v>1.43951524285268</c:v>
                </c:pt>
                <c:pt idx="548">
                  <c:v>1.44028112675051</c:v>
                </c:pt>
                <c:pt idx="549">
                  <c:v>1.43722654504143</c:v>
                </c:pt>
                <c:pt idx="550">
                  <c:v>1.46193312305124</c:v>
                </c:pt>
                <c:pt idx="551">
                  <c:v>1.45634934627857</c:v>
                </c:pt>
                <c:pt idx="552">
                  <c:v>1.41632124215498</c:v>
                </c:pt>
                <c:pt idx="553">
                  <c:v>1.42526013417242</c:v>
                </c:pt>
                <c:pt idx="554">
                  <c:v>1.44190245851976</c:v>
                </c:pt>
                <c:pt idx="555">
                  <c:v>1.46116193221761</c:v>
                </c:pt>
                <c:pt idx="556">
                  <c:v>1.44448711232017</c:v>
                </c:pt>
                <c:pt idx="557">
                  <c:v>1.43744604091271</c:v>
                </c:pt>
                <c:pt idx="558">
                  <c:v>1.44479129280226</c:v>
                </c:pt>
                <c:pt idx="559">
                  <c:v>1.44358455596164</c:v>
                </c:pt>
                <c:pt idx="560">
                  <c:v>1.43647313621546</c:v>
                </c:pt>
                <c:pt idx="561">
                  <c:v>1.49583214388386</c:v>
                </c:pt>
                <c:pt idx="562">
                  <c:v>1.50248656351761</c:v>
                </c:pt>
                <c:pt idx="563">
                  <c:v>1.51257585334145</c:v>
                </c:pt>
                <c:pt idx="564">
                  <c:v>1.51728136996411</c:v>
                </c:pt>
                <c:pt idx="565">
                  <c:v>1.52212464055571</c:v>
                </c:pt>
                <c:pt idx="566">
                  <c:v>1.52048919887654</c:v>
                </c:pt>
                <c:pt idx="567">
                  <c:v>1.51508681367298</c:v>
                </c:pt>
                <c:pt idx="568">
                  <c:v>1.51508681367298</c:v>
                </c:pt>
                <c:pt idx="569">
                  <c:v>1.44530845495481</c:v>
                </c:pt>
                <c:pt idx="570">
                  <c:v>1.44941250208442</c:v>
                </c:pt>
                <c:pt idx="571">
                  <c:v>1.49722140410455</c:v>
                </c:pt>
                <c:pt idx="572">
                  <c:v>1.49161250112867</c:v>
                </c:pt>
                <c:pt idx="573">
                  <c:v>1.50009529848245</c:v>
                </c:pt>
                <c:pt idx="574">
                  <c:v>1.50545170700986</c:v>
                </c:pt>
                <c:pt idx="575">
                  <c:v>1.48815615168179</c:v>
                </c:pt>
                <c:pt idx="576">
                  <c:v>1.51131614774811</c:v>
                </c:pt>
                <c:pt idx="577">
                  <c:v>1.50359166373444</c:v>
                </c:pt>
                <c:pt idx="578">
                  <c:v>1.48484044860962</c:v>
                </c:pt>
                <c:pt idx="579">
                  <c:v>1.5202029764616</c:v>
                </c:pt>
                <c:pt idx="580">
                  <c:v>1.53612162088408</c:v>
                </c:pt>
                <c:pt idx="581">
                  <c:v>1.53931373019991</c:v>
                </c:pt>
                <c:pt idx="582">
                  <c:v>1.54014166248945</c:v>
                </c:pt>
                <c:pt idx="583">
                  <c:v>1.53713471744591</c:v>
                </c:pt>
                <c:pt idx="584">
                  <c:v>1.56740251146336</c:v>
                </c:pt>
                <c:pt idx="585">
                  <c:v>1.57686533134772</c:v>
                </c:pt>
                <c:pt idx="586">
                  <c:v>1.58388062261675</c:v>
                </c:pt>
                <c:pt idx="587">
                  <c:v>1.58951344453083</c:v>
                </c:pt>
                <c:pt idx="588">
                  <c:v>1.58449844049026</c:v>
                </c:pt>
                <c:pt idx="589">
                  <c:v>1.58767895503165</c:v>
                </c:pt>
                <c:pt idx="590">
                  <c:v>1.60846554352455</c:v>
                </c:pt>
                <c:pt idx="591">
                  <c:v>1.62139801792236</c:v>
                </c:pt>
                <c:pt idx="592">
                  <c:v>1.62366649404454</c:v>
                </c:pt>
                <c:pt idx="593">
                  <c:v>1.62000274652792</c:v>
                </c:pt>
                <c:pt idx="594">
                  <c:v>1.61272324027919</c:v>
                </c:pt>
                <c:pt idx="595">
                  <c:v>1.61771960716603</c:v>
                </c:pt>
                <c:pt idx="596">
                  <c:v>1.61419439331035</c:v>
                </c:pt>
                <c:pt idx="597">
                  <c:v>1.62042865956611</c:v>
                </c:pt>
                <c:pt idx="598">
                  <c:v>1.60740430727008</c:v>
                </c:pt>
                <c:pt idx="599">
                  <c:v>1.61189576071404</c:v>
                </c:pt>
                <c:pt idx="600">
                  <c:v>1.63344825825612</c:v>
                </c:pt>
                <c:pt idx="601">
                  <c:v>1.56675043744494</c:v>
                </c:pt>
                <c:pt idx="602">
                  <c:v>1.57027157678118</c:v>
                </c:pt>
                <c:pt idx="603">
                  <c:v>1.56011143559154</c:v>
                </c:pt>
                <c:pt idx="604">
                  <c:v>1.53656622137871</c:v>
                </c:pt>
                <c:pt idx="605">
                  <c:v>1.55146351959505</c:v>
                </c:pt>
                <c:pt idx="606">
                  <c:v>1.55897866888468</c:v>
                </c:pt>
                <c:pt idx="607">
                  <c:v>1.56899957217546</c:v>
                </c:pt>
                <c:pt idx="608">
                  <c:v>1.56021075829071</c:v>
                </c:pt>
                <c:pt idx="609">
                  <c:v>1.58221039661423</c:v>
                </c:pt>
                <c:pt idx="610">
                  <c:v>1.59498564989466</c:v>
                </c:pt>
                <c:pt idx="611">
                  <c:v>1.5891300121305</c:v>
                </c:pt>
                <c:pt idx="612">
                  <c:v>1.56600203373853</c:v>
                </c:pt>
                <c:pt idx="613">
                  <c:v>1.5843068374712</c:v>
                </c:pt>
                <c:pt idx="614">
                  <c:v>1.62038285894945</c:v>
                </c:pt>
                <c:pt idx="615">
                  <c:v>1.62701461721274</c:v>
                </c:pt>
                <c:pt idx="616">
                  <c:v>1.63191163624904</c:v>
                </c:pt>
                <c:pt idx="617">
                  <c:v>1.63242552872549</c:v>
                </c:pt>
                <c:pt idx="618">
                  <c:v>1.63472607282475</c:v>
                </c:pt>
                <c:pt idx="619">
                  <c:v>1.6148060994047</c:v>
                </c:pt>
                <c:pt idx="620">
                  <c:v>1.61690457752138</c:v>
                </c:pt>
                <c:pt idx="621">
                  <c:v>1.61850440488249</c:v>
                </c:pt>
                <c:pt idx="622">
                  <c:v>1.60530291159626</c:v>
                </c:pt>
                <c:pt idx="623">
                  <c:v>1.61238631273346</c:v>
                </c:pt>
                <c:pt idx="624">
                  <c:v>1.61661063364059</c:v>
                </c:pt>
                <c:pt idx="625">
                  <c:v>1.61616424739979</c:v>
                </c:pt>
                <c:pt idx="626">
                  <c:v>1.61829104594172</c:v>
                </c:pt>
                <c:pt idx="627">
                  <c:v>1.60502752941514</c:v>
                </c:pt>
                <c:pt idx="628">
                  <c:v>1.59885998970304</c:v>
                </c:pt>
                <c:pt idx="629">
                  <c:v>1.60762234436279</c:v>
                </c:pt>
                <c:pt idx="630">
                  <c:v>1.63307045975922</c:v>
                </c:pt>
                <c:pt idx="631">
                  <c:v>1.63340841851049</c:v>
                </c:pt>
                <c:pt idx="632">
                  <c:v>1.63936114050327</c:v>
                </c:pt>
                <c:pt idx="633">
                  <c:v>1.62755748404964</c:v>
                </c:pt>
                <c:pt idx="634">
                  <c:v>1.5824317788371</c:v>
                </c:pt>
                <c:pt idx="635">
                  <c:v>1.58957353111688</c:v>
                </c:pt>
                <c:pt idx="636">
                  <c:v>1.57904177866356</c:v>
                </c:pt>
                <c:pt idx="637">
                  <c:v>1.57904177866356</c:v>
                </c:pt>
                <c:pt idx="638">
                  <c:v>1.5956474574873</c:v>
                </c:pt>
                <c:pt idx="639">
                  <c:v>1.59510715608856</c:v>
                </c:pt>
                <c:pt idx="640">
                  <c:v>1.59554008635466</c:v>
                </c:pt>
                <c:pt idx="641">
                  <c:v>1.60607377546229</c:v>
                </c:pt>
                <c:pt idx="642">
                  <c:v>1.60228801872468</c:v>
                </c:pt>
                <c:pt idx="643">
                  <c:v>1.56982574387018</c:v>
                </c:pt>
                <c:pt idx="644">
                  <c:v>1.58124284915551</c:v>
                </c:pt>
                <c:pt idx="645">
                  <c:v>1.57982795970452</c:v>
                </c:pt>
                <c:pt idx="646">
                  <c:v>1.58423128280209</c:v>
                </c:pt>
                <c:pt idx="647">
                  <c:v>1.59159924636481</c:v>
                </c:pt>
                <c:pt idx="648">
                  <c:v>1.59159924636481</c:v>
                </c:pt>
                <c:pt idx="649">
                  <c:v>1.59159924636481</c:v>
                </c:pt>
                <c:pt idx="650">
                  <c:v>1.62168222822893</c:v>
                </c:pt>
                <c:pt idx="651">
                  <c:v>1.63142385087863</c:v>
                </c:pt>
                <c:pt idx="652">
                  <c:v>1.63049639467908</c:v>
                </c:pt>
                <c:pt idx="653">
                  <c:v>1.63102283768146</c:v>
                </c:pt>
                <c:pt idx="654">
                  <c:v>1.62716474564813</c:v>
                </c:pt>
                <c:pt idx="655">
                  <c:v>1.61299376824888</c:v>
                </c:pt>
                <c:pt idx="656">
                  <c:v>1.63717262053724</c:v>
                </c:pt>
                <c:pt idx="657">
                  <c:v>1.63364521851371</c:v>
                </c:pt>
                <c:pt idx="658">
                  <c:v>1.63439475403107</c:v>
                </c:pt>
                <c:pt idx="659">
                  <c:v>1.62862080786654</c:v>
                </c:pt>
                <c:pt idx="660">
                  <c:v>1.64476430539882</c:v>
                </c:pt>
                <c:pt idx="661">
                  <c:v>1.65077241067434</c:v>
                </c:pt>
                <c:pt idx="662">
                  <c:v>1.64248149300453</c:v>
                </c:pt>
                <c:pt idx="663">
                  <c:v>1.63920417089943</c:v>
                </c:pt>
                <c:pt idx="664">
                  <c:v>1.62372992576075</c:v>
                </c:pt>
                <c:pt idx="665">
                  <c:v>1.62281715795227</c:v>
                </c:pt>
                <c:pt idx="666">
                  <c:v>1.63683757934309</c:v>
                </c:pt>
                <c:pt idx="667">
                  <c:v>1.62355250810565</c:v>
                </c:pt>
                <c:pt idx="668">
                  <c:v>1.63074647459751</c:v>
                </c:pt>
                <c:pt idx="669">
                  <c:v>1.62542962915083</c:v>
                </c:pt>
                <c:pt idx="670">
                  <c:v>1.62699512491295</c:v>
                </c:pt>
                <c:pt idx="671">
                  <c:v>1.63563738185466</c:v>
                </c:pt>
                <c:pt idx="672">
                  <c:v>1.62316072545561</c:v>
                </c:pt>
                <c:pt idx="673">
                  <c:v>1.64413527002117</c:v>
                </c:pt>
                <c:pt idx="674">
                  <c:v>1.65593661255018</c:v>
                </c:pt>
                <c:pt idx="675">
                  <c:v>1.66376389014995</c:v>
                </c:pt>
                <c:pt idx="676">
                  <c:v>1.67016604169743</c:v>
                </c:pt>
                <c:pt idx="677">
                  <c:v>1.67110323147119</c:v>
                </c:pt>
                <c:pt idx="678">
                  <c:v>1.66916184871511</c:v>
                </c:pt>
                <c:pt idx="679">
                  <c:v>1.66057454748312</c:v>
                </c:pt>
                <c:pt idx="680">
                  <c:v>1.66289184238451</c:v>
                </c:pt>
                <c:pt idx="681">
                  <c:v>1.67539359983541</c:v>
                </c:pt>
                <c:pt idx="682">
                  <c:v>1.66782990843147</c:v>
                </c:pt>
                <c:pt idx="683">
                  <c:v>1.66578651178127</c:v>
                </c:pt>
                <c:pt idx="684">
                  <c:v>1.6732737682187</c:v>
                </c:pt>
                <c:pt idx="685">
                  <c:v>1.67779744054786</c:v>
                </c:pt>
                <c:pt idx="686">
                  <c:v>1.6652196002494</c:v>
                </c:pt>
                <c:pt idx="687">
                  <c:v>1.65636197225856</c:v>
                </c:pt>
                <c:pt idx="688">
                  <c:v>1.66614285617274</c:v>
                </c:pt>
                <c:pt idx="689">
                  <c:v>1.64011341751827</c:v>
                </c:pt>
                <c:pt idx="690">
                  <c:v>1.63132120820065</c:v>
                </c:pt>
                <c:pt idx="691">
                  <c:v>1.63254668280042</c:v>
                </c:pt>
                <c:pt idx="692">
                  <c:v>1.64943204468692</c:v>
                </c:pt>
                <c:pt idx="693">
                  <c:v>1.64173801896362</c:v>
                </c:pt>
                <c:pt idx="694">
                  <c:v>1.63833798339961</c:v>
                </c:pt>
                <c:pt idx="695">
                  <c:v>1.57172786536178</c:v>
                </c:pt>
                <c:pt idx="696">
                  <c:v>1.57904713590208</c:v>
                </c:pt>
                <c:pt idx="697">
                  <c:v>1.56931849135133</c:v>
                </c:pt>
                <c:pt idx="698">
                  <c:v>1.57960519415714</c:v>
                </c:pt>
                <c:pt idx="699">
                  <c:v>1.58919434929547</c:v>
                </c:pt>
                <c:pt idx="700">
                  <c:v>1.58974981696102</c:v>
                </c:pt>
                <c:pt idx="701">
                  <c:v>1.58469587862359</c:v>
                </c:pt>
                <c:pt idx="702">
                  <c:v>1.5965088410784</c:v>
                </c:pt>
                <c:pt idx="703">
                  <c:v>1.59504556042123</c:v>
                </c:pt>
                <c:pt idx="704">
                  <c:v>1.58000723855985</c:v>
                </c:pt>
                <c:pt idx="705">
                  <c:v>1.58321604837511</c:v>
                </c:pt>
                <c:pt idx="706">
                  <c:v>1.58173332572086</c:v>
                </c:pt>
                <c:pt idx="707">
                  <c:v>1.57705016865241</c:v>
                </c:pt>
                <c:pt idx="708">
                  <c:v>1.57261550696705</c:v>
                </c:pt>
                <c:pt idx="709">
                  <c:v>1.57538668321291</c:v>
                </c:pt>
                <c:pt idx="710">
                  <c:v>1.57538668321291</c:v>
                </c:pt>
                <c:pt idx="711">
                  <c:v>1.5897574126701</c:v>
                </c:pt>
                <c:pt idx="712">
                  <c:v>1.60834597398495</c:v>
                </c:pt>
                <c:pt idx="713">
                  <c:v>1.60950663354401</c:v>
                </c:pt>
                <c:pt idx="714">
                  <c:v>1.60254793282275</c:v>
                </c:pt>
                <c:pt idx="715">
                  <c:v>1.61356442733258</c:v>
                </c:pt>
                <c:pt idx="716">
                  <c:v>1.60815957729628</c:v>
                </c:pt>
                <c:pt idx="717">
                  <c:v>1.59257466619751</c:v>
                </c:pt>
                <c:pt idx="718">
                  <c:v>1.57770699627685</c:v>
                </c:pt>
                <c:pt idx="719">
                  <c:v>1.5580402718459</c:v>
                </c:pt>
                <c:pt idx="720">
                  <c:v>1.51693890912036</c:v>
                </c:pt>
                <c:pt idx="721">
                  <c:v>1.52972190901799</c:v>
                </c:pt>
                <c:pt idx="722">
                  <c:v>1.52633334247166</c:v>
                </c:pt>
                <c:pt idx="723">
                  <c:v>1.52006612794142</c:v>
                </c:pt>
                <c:pt idx="724">
                  <c:v>1.53976549883059</c:v>
                </c:pt>
                <c:pt idx="725">
                  <c:v>1.53976549883059</c:v>
                </c:pt>
                <c:pt idx="726">
                  <c:v>1.55238363159906</c:v>
                </c:pt>
                <c:pt idx="727">
                  <c:v>1.55064745874486</c:v>
                </c:pt>
                <c:pt idx="728">
                  <c:v>1.55424508335033</c:v>
                </c:pt>
                <c:pt idx="729">
                  <c:v>1.56534638822776</c:v>
                </c:pt>
                <c:pt idx="730">
                  <c:v>1.56116774218051</c:v>
                </c:pt>
                <c:pt idx="731">
                  <c:v>1.56116774218051</c:v>
                </c:pt>
                <c:pt idx="732">
                  <c:v>1.57428543115332</c:v>
                </c:pt>
                <c:pt idx="733">
                  <c:v>1.57345038103045</c:v>
                </c:pt>
                <c:pt idx="734">
                  <c:v>1.58242204526288</c:v>
                </c:pt>
                <c:pt idx="735">
                  <c:v>1.59237680049116</c:v>
                </c:pt>
                <c:pt idx="736">
                  <c:v>1.59386852733035</c:v>
                </c:pt>
                <c:pt idx="737">
                  <c:v>1.6020539099164</c:v>
                </c:pt>
                <c:pt idx="738">
                  <c:v>1.60336997969531</c:v>
                </c:pt>
                <c:pt idx="739">
                  <c:v>1.58747701480585</c:v>
                </c:pt>
                <c:pt idx="740">
                  <c:v>1.59945917042281</c:v>
                </c:pt>
                <c:pt idx="741">
                  <c:v>1.58633685360076</c:v>
                </c:pt>
                <c:pt idx="742">
                  <c:v>1.60592970850335</c:v>
                </c:pt>
                <c:pt idx="743">
                  <c:v>1.61834839103012</c:v>
                </c:pt>
                <c:pt idx="744">
                  <c:v>1.62835528501641</c:v>
                </c:pt>
                <c:pt idx="745">
                  <c:v>1.62829693387382</c:v>
                </c:pt>
                <c:pt idx="746">
                  <c:v>1.62884334705172</c:v>
                </c:pt>
                <c:pt idx="747">
                  <c:v>1.61578712798946</c:v>
                </c:pt>
                <c:pt idx="748">
                  <c:v>1.62250636266392</c:v>
                </c:pt>
                <c:pt idx="749">
                  <c:v>1.62669869104806</c:v>
                </c:pt>
                <c:pt idx="750">
                  <c:v>1.61839565042535</c:v>
                </c:pt>
                <c:pt idx="751">
                  <c:v>1.62297641632937</c:v>
                </c:pt>
                <c:pt idx="752">
                  <c:v>1.63919514156314</c:v>
                </c:pt>
                <c:pt idx="753">
                  <c:v>1.64066984093529</c:v>
                </c:pt>
                <c:pt idx="754">
                  <c:v>1.63410558890765</c:v>
                </c:pt>
                <c:pt idx="755">
                  <c:v>1.61959184884841</c:v>
                </c:pt>
                <c:pt idx="756">
                  <c:v>1.62173834090096</c:v>
                </c:pt>
                <c:pt idx="757">
                  <c:v>1.63682409821705</c:v>
                </c:pt>
                <c:pt idx="758">
                  <c:v>1.6331993353</c:v>
                </c:pt>
                <c:pt idx="759">
                  <c:v>1.63133235025072</c:v>
                </c:pt>
                <c:pt idx="760">
                  <c:v>1.64573881978275</c:v>
                </c:pt>
                <c:pt idx="761">
                  <c:v>1.63062426416568</c:v>
                </c:pt>
                <c:pt idx="762">
                  <c:v>1.63442093659117</c:v>
                </c:pt>
                <c:pt idx="763">
                  <c:v>1.63884863135132</c:v>
                </c:pt>
                <c:pt idx="764">
                  <c:v>1.6347859330486</c:v>
                </c:pt>
                <c:pt idx="765">
                  <c:v>1.63790334284138</c:v>
                </c:pt>
                <c:pt idx="766">
                  <c:v>1.64656235058524</c:v>
                </c:pt>
                <c:pt idx="767">
                  <c:v>1.63887046272708</c:v>
                </c:pt>
                <c:pt idx="768">
                  <c:v>1.63450861421318</c:v>
                </c:pt>
                <c:pt idx="769">
                  <c:v>1.62994434759776</c:v>
                </c:pt>
                <c:pt idx="770">
                  <c:v>1.60358590407424</c:v>
                </c:pt>
                <c:pt idx="771">
                  <c:v>1.61010116126319</c:v>
                </c:pt>
                <c:pt idx="772">
                  <c:v>1.61010116126319</c:v>
                </c:pt>
                <c:pt idx="773">
                  <c:v>1.64489016277705</c:v>
                </c:pt>
                <c:pt idx="774">
                  <c:v>1.64984148358786</c:v>
                </c:pt>
                <c:pt idx="775">
                  <c:v>1.65463870204926</c:v>
                </c:pt>
                <c:pt idx="776">
                  <c:v>1.65157478918763</c:v>
                </c:pt>
                <c:pt idx="777">
                  <c:v>1.66732507044266</c:v>
                </c:pt>
                <c:pt idx="778">
                  <c:v>1.65407282172292</c:v>
                </c:pt>
                <c:pt idx="779">
                  <c:v>1.66393922024262</c:v>
                </c:pt>
                <c:pt idx="780">
                  <c:v>1.64192127173297</c:v>
                </c:pt>
                <c:pt idx="781">
                  <c:v>1.62392185574743</c:v>
                </c:pt>
                <c:pt idx="782">
                  <c:v>1.61426710587639</c:v>
                </c:pt>
                <c:pt idx="783">
                  <c:v>1.59727361831663</c:v>
                </c:pt>
                <c:pt idx="784">
                  <c:v>1.59655094444594</c:v>
                </c:pt>
                <c:pt idx="785">
                  <c:v>1.58471461638274</c:v>
                </c:pt>
                <c:pt idx="786">
                  <c:v>1.54391713232304</c:v>
                </c:pt>
                <c:pt idx="787">
                  <c:v>1.54943943918516</c:v>
                </c:pt>
                <c:pt idx="788">
                  <c:v>1.55344778541066</c:v>
                </c:pt>
                <c:pt idx="789">
                  <c:v>1.55744843532166</c:v>
                </c:pt>
                <c:pt idx="790">
                  <c:v>1.56236753724727</c:v>
                </c:pt>
                <c:pt idx="791">
                  <c:v>1.56343712375146</c:v>
                </c:pt>
                <c:pt idx="792">
                  <c:v>1.55874964065002</c:v>
                </c:pt>
                <c:pt idx="793">
                  <c:v>1.55342444495362</c:v>
                </c:pt>
                <c:pt idx="794">
                  <c:v>1.53163771284648</c:v>
                </c:pt>
                <c:pt idx="795">
                  <c:v>1.50292912675252</c:v>
                </c:pt>
                <c:pt idx="796">
                  <c:v>1.51209983880497</c:v>
                </c:pt>
                <c:pt idx="797">
                  <c:v>1.48036873897899</c:v>
                </c:pt>
                <c:pt idx="798">
                  <c:v>1.47704828230082</c:v>
                </c:pt>
                <c:pt idx="799">
                  <c:v>1.47482090349199</c:v>
                </c:pt>
                <c:pt idx="800">
                  <c:v>1.48229696757664</c:v>
                </c:pt>
                <c:pt idx="801">
                  <c:v>1.51278717502249</c:v>
                </c:pt>
                <c:pt idx="802">
                  <c:v>1.51603572397797</c:v>
                </c:pt>
                <c:pt idx="803">
                  <c:v>1.50312035250127</c:v>
                </c:pt>
                <c:pt idx="804">
                  <c:v>1.5027877006858</c:v>
                </c:pt>
                <c:pt idx="805">
                  <c:v>1.48111616178257</c:v>
                </c:pt>
                <c:pt idx="806">
                  <c:v>1.44994437777938</c:v>
                </c:pt>
                <c:pt idx="807">
                  <c:v>1.45858990439719</c:v>
                </c:pt>
                <c:pt idx="808">
                  <c:v>1.47155560373437</c:v>
                </c:pt>
                <c:pt idx="809">
                  <c:v>1.4680679156997</c:v>
                </c:pt>
                <c:pt idx="810">
                  <c:v>1.4680679156997</c:v>
                </c:pt>
                <c:pt idx="811">
                  <c:v>1.46484109751457</c:v>
                </c:pt>
                <c:pt idx="812">
                  <c:v>1.43614219469211</c:v>
                </c:pt>
                <c:pt idx="813">
                  <c:v>1.45186631853839</c:v>
                </c:pt>
                <c:pt idx="814">
                  <c:v>1.46275303205867</c:v>
                </c:pt>
                <c:pt idx="815">
                  <c:v>1.46922221196606</c:v>
                </c:pt>
                <c:pt idx="816">
                  <c:v>1.49776701243911</c:v>
                </c:pt>
                <c:pt idx="817">
                  <c:v>1.49876343365287</c:v>
                </c:pt>
                <c:pt idx="818">
                  <c:v>1.50135329378367</c:v>
                </c:pt>
                <c:pt idx="819">
                  <c:v>1.48464801559585</c:v>
                </c:pt>
                <c:pt idx="820">
                  <c:v>1.50406523858952</c:v>
                </c:pt>
                <c:pt idx="821">
                  <c:v>1.50063831622748</c:v>
                </c:pt>
                <c:pt idx="822">
                  <c:v>1.51440458318044</c:v>
                </c:pt>
                <c:pt idx="823">
                  <c:v>1.51235084932352</c:v>
                </c:pt>
                <c:pt idx="824">
                  <c:v>1.5235210437611</c:v>
                </c:pt>
                <c:pt idx="825">
                  <c:v>1.5259086870012</c:v>
                </c:pt>
                <c:pt idx="826">
                  <c:v>1.52874774675303</c:v>
                </c:pt>
                <c:pt idx="827">
                  <c:v>1.50715347281101</c:v>
                </c:pt>
                <c:pt idx="828">
                  <c:v>1.51167530909129</c:v>
                </c:pt>
                <c:pt idx="829">
                  <c:v>1.53716039697892</c:v>
                </c:pt>
                <c:pt idx="830">
                  <c:v>1.53754400543873</c:v>
                </c:pt>
                <c:pt idx="831">
                  <c:v>1.53076455842144</c:v>
                </c:pt>
                <c:pt idx="832">
                  <c:v>1.53850664838331</c:v>
                </c:pt>
                <c:pt idx="833">
                  <c:v>1.54382927864155</c:v>
                </c:pt>
                <c:pt idx="834">
                  <c:v>1.55369859471837</c:v>
                </c:pt>
                <c:pt idx="835">
                  <c:v>1.54601671709933</c:v>
                </c:pt>
                <c:pt idx="836">
                  <c:v>1.55786587235336</c:v>
                </c:pt>
                <c:pt idx="837">
                  <c:v>1.5597998606112</c:v>
                </c:pt>
                <c:pt idx="838">
                  <c:v>1.5659260514964</c:v>
                </c:pt>
                <c:pt idx="839">
                  <c:v>1.56103310697953</c:v>
                </c:pt>
                <c:pt idx="840">
                  <c:v>1.54152506244453</c:v>
                </c:pt>
                <c:pt idx="841">
                  <c:v>1.54253061359999</c:v>
                </c:pt>
                <c:pt idx="842">
                  <c:v>1.54679163033344</c:v>
                </c:pt>
                <c:pt idx="843">
                  <c:v>1.54146105224716</c:v>
                </c:pt>
                <c:pt idx="844">
                  <c:v>1.47800908919651</c:v>
                </c:pt>
                <c:pt idx="845">
                  <c:v>1.49359664118751</c:v>
                </c:pt>
                <c:pt idx="846">
                  <c:v>1.52401066518039</c:v>
                </c:pt>
                <c:pt idx="847">
                  <c:v>1.5340524189441</c:v>
                </c:pt>
                <c:pt idx="848">
                  <c:v>1.54079921950317</c:v>
                </c:pt>
                <c:pt idx="849">
                  <c:v>1.55111627999394</c:v>
                </c:pt>
                <c:pt idx="850">
                  <c:v>1.54771335202415</c:v>
                </c:pt>
                <c:pt idx="851">
                  <c:v>1.54597901521884</c:v>
                </c:pt>
                <c:pt idx="852">
                  <c:v>1.55536497256365</c:v>
                </c:pt>
                <c:pt idx="853">
                  <c:v>1.56327321237377</c:v>
                </c:pt>
                <c:pt idx="854">
                  <c:v>1.58403241104155</c:v>
                </c:pt>
                <c:pt idx="855">
                  <c:v>1.58114900945163</c:v>
                </c:pt>
                <c:pt idx="856">
                  <c:v>1.57242815452691</c:v>
                </c:pt>
                <c:pt idx="857">
                  <c:v>1.57496967375424</c:v>
                </c:pt>
                <c:pt idx="858">
                  <c:v>1.56570077081357</c:v>
                </c:pt>
                <c:pt idx="859">
                  <c:v>1.58539574021569</c:v>
                </c:pt>
                <c:pt idx="860">
                  <c:v>1.58546996186301</c:v>
                </c:pt>
                <c:pt idx="861">
                  <c:v>1.59460141265098</c:v>
                </c:pt>
                <c:pt idx="862">
                  <c:v>1.5818233675702</c:v>
                </c:pt>
                <c:pt idx="863">
                  <c:v>1.54962281771129</c:v>
                </c:pt>
                <c:pt idx="864">
                  <c:v>1.58268465055589</c:v>
                </c:pt>
                <c:pt idx="865">
                  <c:v>1.58824787867188</c:v>
                </c:pt>
                <c:pt idx="866">
                  <c:v>1.58926344006646</c:v>
                </c:pt>
                <c:pt idx="867">
                  <c:v>1.60114378300015</c:v>
                </c:pt>
                <c:pt idx="868">
                  <c:v>1.59654654295889</c:v>
                </c:pt>
                <c:pt idx="869">
                  <c:v>1.61063748874792</c:v>
                </c:pt>
                <c:pt idx="870">
                  <c:v>1.60364568884404</c:v>
                </c:pt>
                <c:pt idx="871">
                  <c:v>1.59026529397281</c:v>
                </c:pt>
                <c:pt idx="872">
                  <c:v>1.57915043251527</c:v>
                </c:pt>
                <c:pt idx="873">
                  <c:v>1.59623838856278</c:v>
                </c:pt>
                <c:pt idx="874">
                  <c:v>1.61586992624869</c:v>
                </c:pt>
                <c:pt idx="875">
                  <c:v>1.61173821262905</c:v>
                </c:pt>
                <c:pt idx="876">
                  <c:v>1.62313351168998</c:v>
                </c:pt>
                <c:pt idx="877">
                  <c:v>1.62739975990517</c:v>
                </c:pt>
                <c:pt idx="878">
                  <c:v>1.64150431257702</c:v>
                </c:pt>
                <c:pt idx="879">
                  <c:v>1.65110604339263</c:v>
                </c:pt>
                <c:pt idx="880">
                  <c:v>1.65291158368271</c:v>
                </c:pt>
                <c:pt idx="881">
                  <c:v>1.66177957403163</c:v>
                </c:pt>
                <c:pt idx="882">
                  <c:v>1.64957580982961</c:v>
                </c:pt>
                <c:pt idx="883">
                  <c:v>1.653495975406</c:v>
                </c:pt>
                <c:pt idx="884">
                  <c:v>1.67247141485676</c:v>
                </c:pt>
                <c:pt idx="885">
                  <c:v>1.67105896508716</c:v>
                </c:pt>
                <c:pt idx="886">
                  <c:v>1.68121206389752</c:v>
                </c:pt>
                <c:pt idx="887">
                  <c:v>1.67814488135981</c:v>
                </c:pt>
                <c:pt idx="888">
                  <c:v>1.66553371551655</c:v>
                </c:pt>
                <c:pt idx="889">
                  <c:v>1.67745822422886</c:v>
                </c:pt>
                <c:pt idx="890">
                  <c:v>1.66904894428447</c:v>
                </c:pt>
                <c:pt idx="891">
                  <c:v>1.68324746241696</c:v>
                </c:pt>
                <c:pt idx="892">
                  <c:v>1.66301903278454</c:v>
                </c:pt>
                <c:pt idx="893">
                  <c:v>1.65294943647133</c:v>
                </c:pt>
                <c:pt idx="894">
                  <c:v>1.63228370023711</c:v>
                </c:pt>
                <c:pt idx="895">
                  <c:v>1.64004877853705</c:v>
                </c:pt>
                <c:pt idx="896">
                  <c:v>1.65574890799107</c:v>
                </c:pt>
                <c:pt idx="897">
                  <c:v>1.65188852718447</c:v>
                </c:pt>
                <c:pt idx="898">
                  <c:v>1.66080900841037</c:v>
                </c:pt>
                <c:pt idx="899">
                  <c:v>1.66080900841037</c:v>
                </c:pt>
                <c:pt idx="900">
                  <c:v>1.67970076930449</c:v>
                </c:pt>
                <c:pt idx="901">
                  <c:v>1.68651935182948</c:v>
                </c:pt>
                <c:pt idx="902">
                  <c:v>1.67670740599242</c:v>
                </c:pt>
                <c:pt idx="903">
                  <c:v>1.67485277025823</c:v>
                </c:pt>
                <c:pt idx="904">
                  <c:v>1.68760971335253</c:v>
                </c:pt>
                <c:pt idx="905">
                  <c:v>1.66481986977132</c:v>
                </c:pt>
                <c:pt idx="906">
                  <c:v>1.66324469073769</c:v>
                </c:pt>
                <c:pt idx="907">
                  <c:v>1.65079328629863</c:v>
                </c:pt>
                <c:pt idx="908">
                  <c:v>1.63519014046781</c:v>
                </c:pt>
                <c:pt idx="909">
                  <c:v>1.652802150139</c:v>
                </c:pt>
                <c:pt idx="910">
                  <c:v>1.66319964466167</c:v>
                </c:pt>
                <c:pt idx="911">
                  <c:v>1.660744998213</c:v>
                </c:pt>
                <c:pt idx="912">
                  <c:v>1.67203488794695</c:v>
                </c:pt>
                <c:pt idx="913">
                  <c:v>1.67808046874077</c:v>
                </c:pt>
                <c:pt idx="914">
                  <c:v>1.66773770356564</c:v>
                </c:pt>
                <c:pt idx="915">
                  <c:v>1.63779624837366</c:v>
                </c:pt>
                <c:pt idx="916">
                  <c:v>1.6499805202759</c:v>
                </c:pt>
                <c:pt idx="917">
                  <c:v>1.64815682070782</c:v>
                </c:pt>
                <c:pt idx="918">
                  <c:v>1.63104668116559</c:v>
                </c:pt>
                <c:pt idx="919">
                  <c:v>1.61647250240133</c:v>
                </c:pt>
                <c:pt idx="920">
                  <c:v>1.63762879065497</c:v>
                </c:pt>
                <c:pt idx="921">
                  <c:v>1.64790072961565</c:v>
                </c:pt>
                <c:pt idx="922">
                  <c:v>1.65035384183169</c:v>
                </c:pt>
                <c:pt idx="923">
                  <c:v>1.66284450753522</c:v>
                </c:pt>
                <c:pt idx="924">
                  <c:v>1.67035588412168</c:v>
                </c:pt>
                <c:pt idx="925">
                  <c:v>1.67789852384185</c:v>
                </c:pt>
                <c:pt idx="926">
                  <c:v>1.66363976821518</c:v>
                </c:pt>
                <c:pt idx="927">
                  <c:v>1.64430911618392</c:v>
                </c:pt>
                <c:pt idx="928">
                  <c:v>1.64950342423117</c:v>
                </c:pt>
                <c:pt idx="929">
                  <c:v>1.60011446381462</c:v>
                </c:pt>
                <c:pt idx="930">
                  <c:v>1.6180294467029</c:v>
                </c:pt>
                <c:pt idx="931">
                  <c:v>1.6238599834152</c:v>
                </c:pt>
                <c:pt idx="932">
                  <c:v>1.61960686420709</c:v>
                </c:pt>
                <c:pt idx="933">
                  <c:v>1.57812465967074</c:v>
                </c:pt>
                <c:pt idx="934">
                  <c:v>1.57900925796211</c:v>
                </c:pt>
                <c:pt idx="935">
                  <c:v>1.55801378746955</c:v>
                </c:pt>
                <c:pt idx="936">
                  <c:v>1.58436234651072</c:v>
                </c:pt>
                <c:pt idx="937">
                  <c:v>1.58915523893913</c:v>
                </c:pt>
                <c:pt idx="938">
                  <c:v>1.57533522354147</c:v>
                </c:pt>
                <c:pt idx="939">
                  <c:v>1.58866197057342</c:v>
                </c:pt>
                <c:pt idx="940">
                  <c:v>1.57940964237541</c:v>
                </c:pt>
                <c:pt idx="941">
                  <c:v>1.54251044221364</c:v>
                </c:pt>
                <c:pt idx="942">
                  <c:v>1.55254359421409</c:v>
                </c:pt>
                <c:pt idx="943">
                  <c:v>1.54315386416609</c:v>
                </c:pt>
                <c:pt idx="944">
                  <c:v>1.56017456549149</c:v>
                </c:pt>
                <c:pt idx="945">
                  <c:v>1.58105579853162</c:v>
                </c:pt>
                <c:pt idx="946">
                  <c:v>1.56773712508448</c:v>
                </c:pt>
                <c:pt idx="947">
                  <c:v>1.57886144345133</c:v>
                </c:pt>
                <c:pt idx="948">
                  <c:v>1.58053141794031</c:v>
                </c:pt>
                <c:pt idx="949">
                  <c:v>1.56837830856638</c:v>
                </c:pt>
                <c:pt idx="950">
                  <c:v>1.55938119116313</c:v>
                </c:pt>
                <c:pt idx="951">
                  <c:v>1.57227193946371</c:v>
                </c:pt>
                <c:pt idx="952">
                  <c:v>1.5592237185322</c:v>
                </c:pt>
                <c:pt idx="953">
                  <c:v>1.56906692750299</c:v>
                </c:pt>
                <c:pt idx="954">
                  <c:v>1.57017006591416</c:v>
                </c:pt>
                <c:pt idx="955">
                  <c:v>1.5557598488303</c:v>
                </c:pt>
                <c:pt idx="956">
                  <c:v>1.56445130182154</c:v>
                </c:pt>
                <c:pt idx="957">
                  <c:v>1.552631548501</c:v>
                </c:pt>
                <c:pt idx="958">
                  <c:v>1.56045799610607</c:v>
                </c:pt>
                <c:pt idx="959">
                  <c:v>1.57216607741235</c:v>
                </c:pt>
                <c:pt idx="960">
                  <c:v>1.57216607741235</c:v>
                </c:pt>
                <c:pt idx="961">
                  <c:v>1.57216607741235</c:v>
                </c:pt>
                <c:pt idx="962">
                  <c:v>1.59264083941137</c:v>
                </c:pt>
                <c:pt idx="963">
                  <c:v>1.60673223792478</c:v>
                </c:pt>
                <c:pt idx="964">
                  <c:v>1.61409698211412</c:v>
                </c:pt>
                <c:pt idx="965">
                  <c:v>1.61402623135373</c:v>
                </c:pt>
                <c:pt idx="966">
                  <c:v>1.62130204035334</c:v>
                </c:pt>
                <c:pt idx="967">
                  <c:v>1.62119248105286</c:v>
                </c:pt>
                <c:pt idx="968">
                  <c:v>1.61118055679566</c:v>
                </c:pt>
                <c:pt idx="969">
                  <c:v>1.61621097861657</c:v>
                </c:pt>
                <c:pt idx="970">
                  <c:v>1.6095291691577</c:v>
                </c:pt>
                <c:pt idx="971">
                  <c:v>1.57280874482417</c:v>
                </c:pt>
                <c:pt idx="972">
                  <c:v>1.58482022692055</c:v>
                </c:pt>
                <c:pt idx="973">
                  <c:v>1.57635106160095</c:v>
                </c:pt>
                <c:pt idx="974">
                  <c:v>1.58121553478445</c:v>
                </c:pt>
                <c:pt idx="975">
                  <c:v>1.57758853339685</c:v>
                </c:pt>
                <c:pt idx="976">
                  <c:v>1.59651701526864</c:v>
                </c:pt>
                <c:pt idx="977">
                  <c:v>1.59836802920777</c:v>
                </c:pt>
                <c:pt idx="978">
                  <c:v>1.60825303972984</c:v>
                </c:pt>
                <c:pt idx="979">
                  <c:v>1.60533965772528</c:v>
                </c:pt>
                <c:pt idx="980">
                  <c:v>1.60556971716548</c:v>
                </c:pt>
                <c:pt idx="981">
                  <c:v>1.58702119680709</c:v>
                </c:pt>
                <c:pt idx="982">
                  <c:v>1.58791618260789</c:v>
                </c:pt>
                <c:pt idx="983">
                  <c:v>1.55670317553458</c:v>
                </c:pt>
                <c:pt idx="984">
                  <c:v>1.5052438813671</c:v>
                </c:pt>
                <c:pt idx="985">
                  <c:v>1.51030096362385</c:v>
                </c:pt>
                <c:pt idx="986">
                  <c:v>1.50863448517316</c:v>
                </c:pt>
                <c:pt idx="987">
                  <c:v>1.43469968905381</c:v>
                </c:pt>
                <c:pt idx="988">
                  <c:v>1.43647741194574</c:v>
                </c:pt>
                <c:pt idx="989">
                  <c:v>1.45034775520388</c:v>
                </c:pt>
                <c:pt idx="990">
                  <c:v>1.39713194073637</c:v>
                </c:pt>
                <c:pt idx="991">
                  <c:v>1.39713194073637</c:v>
                </c:pt>
                <c:pt idx="992">
                  <c:v>1.43340031977433</c:v>
                </c:pt>
                <c:pt idx="993">
                  <c:v>1.44292076141199</c:v>
                </c:pt>
                <c:pt idx="994">
                  <c:v>1.44741880451085</c:v>
                </c:pt>
                <c:pt idx="995">
                  <c:v>1.47782498128111</c:v>
                </c:pt>
                <c:pt idx="996">
                  <c:v>1.48334552754841</c:v>
                </c:pt>
                <c:pt idx="997">
                  <c:v>1.48334552754841</c:v>
                </c:pt>
                <c:pt idx="998">
                  <c:v>1.51654607011343</c:v>
                </c:pt>
                <c:pt idx="999">
                  <c:v>1.51173657779101</c:v>
                </c:pt>
                <c:pt idx="1000">
                  <c:v>1.51503636005573</c:v>
                </c:pt>
                <c:pt idx="1001">
                  <c:v>1.53177400803687</c:v>
                </c:pt>
                <c:pt idx="1002">
                  <c:v>1.52325039003464</c:v>
                </c:pt>
                <c:pt idx="1003">
                  <c:v>1.52520286453808</c:v>
                </c:pt>
                <c:pt idx="1004">
                  <c:v>1.54569581096645</c:v>
                </c:pt>
                <c:pt idx="1005">
                  <c:v>1.53083402646275</c:v>
                </c:pt>
                <c:pt idx="1006">
                  <c:v>1.54215887657954</c:v>
                </c:pt>
                <c:pt idx="1007">
                  <c:v>1.56113839054973</c:v>
                </c:pt>
                <c:pt idx="1008">
                  <c:v>1.5834733467323</c:v>
                </c:pt>
                <c:pt idx="1009">
                  <c:v>1.5730023599516</c:v>
                </c:pt>
                <c:pt idx="1010">
                  <c:v>1.55669706375542</c:v>
                </c:pt>
                <c:pt idx="1011">
                  <c:v>1.55438157975155</c:v>
                </c:pt>
                <c:pt idx="1012">
                  <c:v>1.54587916434122</c:v>
                </c:pt>
                <c:pt idx="1013">
                  <c:v>1.54777258346414</c:v>
                </c:pt>
                <c:pt idx="1014">
                  <c:v>1.5527687742915</c:v>
                </c:pt>
                <c:pt idx="1015">
                  <c:v>1.54157788028911</c:v>
                </c:pt>
                <c:pt idx="1016">
                  <c:v>1.53454138642818</c:v>
                </c:pt>
                <c:pt idx="1017">
                  <c:v>1.45554719412746</c:v>
                </c:pt>
                <c:pt idx="1018">
                  <c:v>1.48467409755054</c:v>
                </c:pt>
                <c:pt idx="1019">
                  <c:v>1.51782765738523</c:v>
                </c:pt>
                <c:pt idx="1020">
                  <c:v>1.50237627482785</c:v>
                </c:pt>
                <c:pt idx="1021">
                  <c:v>1.51784833179869</c:v>
                </c:pt>
                <c:pt idx="1022">
                  <c:v>1.5379394853379</c:v>
                </c:pt>
                <c:pt idx="1023">
                  <c:v>1.53975692221869</c:v>
                </c:pt>
                <c:pt idx="1024">
                  <c:v>1.52409887098085</c:v>
                </c:pt>
                <c:pt idx="1025">
                  <c:v>1.51352961785787</c:v>
                </c:pt>
                <c:pt idx="1026">
                  <c:v>1.51352961785787</c:v>
                </c:pt>
                <c:pt idx="1027">
                  <c:v>1.51553242022179</c:v>
                </c:pt>
                <c:pt idx="1028">
                  <c:v>1.52511332571583</c:v>
                </c:pt>
                <c:pt idx="1029">
                  <c:v>1.53086551595866</c:v>
                </c:pt>
                <c:pt idx="1030">
                  <c:v>1.5219926210956</c:v>
                </c:pt>
                <c:pt idx="1031">
                  <c:v>1.51591909714686</c:v>
                </c:pt>
                <c:pt idx="1032">
                  <c:v>1.51220137482335</c:v>
                </c:pt>
                <c:pt idx="1033">
                  <c:v>1.48163035607528</c:v>
                </c:pt>
                <c:pt idx="1034">
                  <c:v>1.50170128792542</c:v>
                </c:pt>
                <c:pt idx="1035">
                  <c:v>1.51027178805256</c:v>
                </c:pt>
                <c:pt idx="1036">
                  <c:v>1.47910988853172</c:v>
                </c:pt>
                <c:pt idx="1037">
                  <c:v>1.46479489447624</c:v>
                </c:pt>
                <c:pt idx="1038">
                  <c:v>1.49831465803338</c:v>
                </c:pt>
                <c:pt idx="1039">
                  <c:v>1.49887535718068</c:v>
                </c:pt>
                <c:pt idx="1040">
                  <c:v>1.47084532948149</c:v>
                </c:pt>
                <c:pt idx="1041">
                  <c:v>1.47411676616962</c:v>
                </c:pt>
                <c:pt idx="1042">
                  <c:v>1.47411676616962</c:v>
                </c:pt>
                <c:pt idx="1043">
                  <c:v>1.47269312404724</c:v>
                </c:pt>
                <c:pt idx="1044">
                  <c:v>1.48659742163404</c:v>
                </c:pt>
                <c:pt idx="1045">
                  <c:v>1.48626758677029</c:v>
                </c:pt>
                <c:pt idx="1046">
                  <c:v>1.51389546946135</c:v>
                </c:pt>
                <c:pt idx="1047">
                  <c:v>1.51959813668705</c:v>
                </c:pt>
                <c:pt idx="1048">
                  <c:v>1.51643374416395</c:v>
                </c:pt>
                <c:pt idx="1049">
                  <c:v>1.51928558080389</c:v>
                </c:pt>
                <c:pt idx="1050">
                  <c:v>1.5069037701629</c:v>
                </c:pt>
                <c:pt idx="1051">
                  <c:v>1.50092069048517</c:v>
                </c:pt>
                <c:pt idx="1052">
                  <c:v>1.51425483201536</c:v>
                </c:pt>
                <c:pt idx="1053">
                  <c:v>1.51010483336096</c:v>
                </c:pt>
                <c:pt idx="1054">
                  <c:v>1.50248621139865</c:v>
                </c:pt>
                <c:pt idx="1055">
                  <c:v>1.50786135768521</c:v>
                </c:pt>
                <c:pt idx="1056">
                  <c:v>1.52724032546859</c:v>
                </c:pt>
                <c:pt idx="1057">
                  <c:v>1.53244861766898</c:v>
                </c:pt>
                <c:pt idx="1058">
                  <c:v>1.5125640322048</c:v>
                </c:pt>
                <c:pt idx="1059">
                  <c:v>1.507225330231</c:v>
                </c:pt>
                <c:pt idx="1060">
                  <c:v>1.48840630705428</c:v>
                </c:pt>
                <c:pt idx="1061">
                  <c:v>1.48173236996939</c:v>
                </c:pt>
                <c:pt idx="1062">
                  <c:v>1.46769361324108</c:v>
                </c:pt>
                <c:pt idx="1063">
                  <c:v>1.42924788143853</c:v>
                </c:pt>
                <c:pt idx="1064">
                  <c:v>1.44732830993713</c:v>
                </c:pt>
                <c:pt idx="1065">
                  <c:v>1.42988355677378</c:v>
                </c:pt>
                <c:pt idx="1066">
                  <c:v>1.42938885478086</c:v>
                </c:pt>
                <c:pt idx="1067">
                  <c:v>1.4535163480032</c:v>
                </c:pt>
                <c:pt idx="1068">
                  <c:v>1.45230397725916</c:v>
                </c:pt>
                <c:pt idx="1069">
                  <c:v>1.44318915151654</c:v>
                </c:pt>
                <c:pt idx="1070">
                  <c:v>1.42590652398471</c:v>
                </c:pt>
                <c:pt idx="1071">
                  <c:v>1.41661397877075</c:v>
                </c:pt>
                <c:pt idx="1072">
                  <c:v>1.43195366416252</c:v>
                </c:pt>
                <c:pt idx="1073">
                  <c:v>1.41024080158373</c:v>
                </c:pt>
                <c:pt idx="1074">
                  <c:v>1.40518892565738</c:v>
                </c:pt>
                <c:pt idx="1075">
                  <c:v>1.37928635043533</c:v>
                </c:pt>
                <c:pt idx="1076">
                  <c:v>1.29320958699212</c:v>
                </c:pt>
                <c:pt idx="1077">
                  <c:v>1.30746638081314</c:v>
                </c:pt>
                <c:pt idx="1078">
                  <c:v>1.28001586547446</c:v>
                </c:pt>
                <c:pt idx="1079">
                  <c:v>1.29784078136204</c:v>
                </c:pt>
                <c:pt idx="1080">
                  <c:v>1.28901529680233</c:v>
                </c:pt>
                <c:pt idx="1081">
                  <c:v>1.2978810486807</c:v>
                </c:pt>
                <c:pt idx="1082">
                  <c:v>1.28510783265999</c:v>
                </c:pt>
                <c:pt idx="1083">
                  <c:v>1.27142846363705</c:v>
                </c:pt>
                <c:pt idx="1084">
                  <c:v>1.31233839940301</c:v>
                </c:pt>
                <c:pt idx="1085">
                  <c:v>1.29247343199539</c:v>
                </c:pt>
                <c:pt idx="1086">
                  <c:v>1.30714892041584</c:v>
                </c:pt>
                <c:pt idx="1087">
                  <c:v>1.28808728727299</c:v>
                </c:pt>
                <c:pt idx="1088">
                  <c:v>1.25323231375611</c:v>
                </c:pt>
                <c:pt idx="1089">
                  <c:v>1.2567201023962</c:v>
                </c:pt>
                <c:pt idx="1090">
                  <c:v>1.28461818608934</c:v>
                </c:pt>
                <c:pt idx="1091">
                  <c:v>1.2919075265177</c:v>
                </c:pt>
                <c:pt idx="1092">
                  <c:v>1.26666157770926</c:v>
                </c:pt>
                <c:pt idx="1093">
                  <c:v>1.30095461966248</c:v>
                </c:pt>
                <c:pt idx="1094">
                  <c:v>1.30892314726948</c:v>
                </c:pt>
                <c:pt idx="1095">
                  <c:v>1.30666322260785</c:v>
                </c:pt>
                <c:pt idx="1096">
                  <c:v>1.30691390615879</c:v>
                </c:pt>
                <c:pt idx="1097">
                  <c:v>1.29696387938517</c:v>
                </c:pt>
                <c:pt idx="1098">
                  <c:v>1.28556800184309</c:v>
                </c:pt>
                <c:pt idx="1099">
                  <c:v>1.30164587949131</c:v>
                </c:pt>
                <c:pt idx="1100">
                  <c:v>1.31139258271463</c:v>
                </c:pt>
                <c:pt idx="1101">
                  <c:v>1.33418906625345</c:v>
                </c:pt>
                <c:pt idx="1102">
                  <c:v>1.33519911950138</c:v>
                </c:pt>
                <c:pt idx="1103">
                  <c:v>1.32635137599288</c:v>
                </c:pt>
                <c:pt idx="1104">
                  <c:v>1.32026764059419</c:v>
                </c:pt>
                <c:pt idx="1105">
                  <c:v>1.30413571268501</c:v>
                </c:pt>
                <c:pt idx="1106">
                  <c:v>1.30503250938335</c:v>
                </c:pt>
                <c:pt idx="1107">
                  <c:v>1.2840707417059</c:v>
                </c:pt>
                <c:pt idx="1108">
                  <c:v>1.25656469217635</c:v>
                </c:pt>
                <c:pt idx="1109">
                  <c:v>1.2398989016152</c:v>
                </c:pt>
                <c:pt idx="1110">
                  <c:v>1.21361593730673</c:v>
                </c:pt>
                <c:pt idx="1111">
                  <c:v>1.24672040169732</c:v>
                </c:pt>
                <c:pt idx="1112">
                  <c:v>1.22752931453253</c:v>
                </c:pt>
                <c:pt idx="1113">
                  <c:v>1.25876827780376</c:v>
                </c:pt>
                <c:pt idx="1114">
                  <c:v>1.26524261373883</c:v>
                </c:pt>
                <c:pt idx="1115">
                  <c:v>1.27147021488563</c:v>
                </c:pt>
                <c:pt idx="1116">
                  <c:v>1.26709584099716</c:v>
                </c:pt>
                <c:pt idx="1117">
                  <c:v>1.24066760246473</c:v>
                </c:pt>
                <c:pt idx="1118">
                  <c:v>1.2294915729129</c:v>
                </c:pt>
                <c:pt idx="1119">
                  <c:v>1.20802672784147</c:v>
                </c:pt>
                <c:pt idx="1120">
                  <c:v>1.21547723814988</c:v>
                </c:pt>
                <c:pt idx="1121">
                  <c:v>1.23039926014776</c:v>
                </c:pt>
                <c:pt idx="1122">
                  <c:v>1.21657562295504</c:v>
                </c:pt>
                <c:pt idx="1123">
                  <c:v>1.22327765410298</c:v>
                </c:pt>
                <c:pt idx="1124">
                  <c:v>1.22041633540237</c:v>
                </c:pt>
                <c:pt idx="1125">
                  <c:v>1.24752366050803</c:v>
                </c:pt>
                <c:pt idx="1126">
                  <c:v>1.25108048961639</c:v>
                </c:pt>
                <c:pt idx="1127">
                  <c:v>1.24297005806693</c:v>
                </c:pt>
                <c:pt idx="1128">
                  <c:v>1.22414696037077</c:v>
                </c:pt>
                <c:pt idx="1129">
                  <c:v>1.210993380415</c:v>
                </c:pt>
                <c:pt idx="1130">
                  <c:v>1.21704210512814</c:v>
                </c:pt>
                <c:pt idx="1131">
                  <c:v>1.22997181287694</c:v>
                </c:pt>
                <c:pt idx="1132">
                  <c:v>1.21104634916771</c:v>
                </c:pt>
                <c:pt idx="1133">
                  <c:v>1.20559129702769</c:v>
                </c:pt>
                <c:pt idx="1134">
                  <c:v>1.2051970495449</c:v>
                </c:pt>
                <c:pt idx="1135">
                  <c:v>1.18334059788291</c:v>
                </c:pt>
                <c:pt idx="1136">
                  <c:v>1.18284385863027</c:v>
                </c:pt>
                <c:pt idx="1137">
                  <c:v>1.18059811933262</c:v>
                </c:pt>
                <c:pt idx="1138">
                  <c:v>1.18744879498603</c:v>
                </c:pt>
                <c:pt idx="1139">
                  <c:v>1.17458835406769</c:v>
                </c:pt>
                <c:pt idx="1140">
                  <c:v>1.15756345246608</c:v>
                </c:pt>
                <c:pt idx="1141">
                  <c:v>1.17796509947738</c:v>
                </c:pt>
                <c:pt idx="1142">
                  <c:v>1.19139285434926</c:v>
                </c:pt>
                <c:pt idx="1143">
                  <c:v>1.19053448892071</c:v>
                </c:pt>
                <c:pt idx="1144">
                  <c:v>1.20857668736036</c:v>
                </c:pt>
                <c:pt idx="1145">
                  <c:v>1.20539141921297</c:v>
                </c:pt>
                <c:pt idx="1146">
                  <c:v>1.21119632669497</c:v>
                </c:pt>
                <c:pt idx="1147">
                  <c:v>1.19604256011614</c:v>
                </c:pt>
                <c:pt idx="1148">
                  <c:v>1.20744829698921</c:v>
                </c:pt>
                <c:pt idx="1149">
                  <c:v>1.20744829698921</c:v>
                </c:pt>
                <c:pt idx="1150">
                  <c:v>1.20744829698921</c:v>
                </c:pt>
                <c:pt idx="1151">
                  <c:v>1.1686559040667</c:v>
                </c:pt>
                <c:pt idx="1152">
                  <c:v>1.16573859845083</c:v>
                </c:pt>
                <c:pt idx="1153">
                  <c:v>1.16447947133865</c:v>
                </c:pt>
                <c:pt idx="1154">
                  <c:v>1.08337467796835</c:v>
                </c:pt>
                <c:pt idx="1155">
                  <c:v>1.07598382667296</c:v>
                </c:pt>
                <c:pt idx="1156">
                  <c:v>1.05614391001449</c:v>
                </c:pt>
                <c:pt idx="1157">
                  <c:v>1.0311258324784</c:v>
                </c:pt>
                <c:pt idx="1158">
                  <c:v>1.0396018641178</c:v>
                </c:pt>
                <c:pt idx="1159">
                  <c:v>1.01069747472855</c:v>
                </c:pt>
                <c:pt idx="1160">
                  <c:v>1.03824424430115</c:v>
                </c:pt>
                <c:pt idx="1161">
                  <c:v>1.08984453696231</c:v>
                </c:pt>
                <c:pt idx="1162">
                  <c:v>1.06982697628655</c:v>
                </c:pt>
                <c:pt idx="1163">
                  <c:v>1.0677978404544</c:v>
                </c:pt>
                <c:pt idx="1164">
                  <c:v>1.06501418913668</c:v>
                </c:pt>
                <c:pt idx="1165">
                  <c:v>1.06489791442453</c:v>
                </c:pt>
                <c:pt idx="1166">
                  <c:v>1.04693154731888</c:v>
                </c:pt>
                <c:pt idx="1167">
                  <c:v>1.05749936681465</c:v>
                </c:pt>
                <c:pt idx="1168">
                  <c:v>1.07460465214545</c:v>
                </c:pt>
                <c:pt idx="1169">
                  <c:v>1.08125263303243</c:v>
                </c:pt>
                <c:pt idx="1170">
                  <c:v>1.1162034332102</c:v>
                </c:pt>
                <c:pt idx="1171">
                  <c:v>1.11692824494603</c:v>
                </c:pt>
                <c:pt idx="1172">
                  <c:v>1.11624138660424</c:v>
                </c:pt>
                <c:pt idx="1173">
                  <c:v>1.11046650983959</c:v>
                </c:pt>
                <c:pt idx="1174">
                  <c:v>1.10221500434238</c:v>
                </c:pt>
                <c:pt idx="1175">
                  <c:v>1.09876567212342</c:v>
                </c:pt>
                <c:pt idx="1176">
                  <c:v>1.12720526448033</c:v>
                </c:pt>
                <c:pt idx="1177">
                  <c:v>1.14779089365027</c:v>
                </c:pt>
                <c:pt idx="1178">
                  <c:v>1.14325706017386</c:v>
                </c:pt>
                <c:pt idx="1179">
                  <c:v>1.1619458244853</c:v>
                </c:pt>
                <c:pt idx="1180">
                  <c:v>1.17182588019052</c:v>
                </c:pt>
                <c:pt idx="1181">
                  <c:v>1.17475362361853</c:v>
                </c:pt>
                <c:pt idx="1182">
                  <c:v>1.14122996160143</c:v>
                </c:pt>
                <c:pt idx="1183">
                  <c:v>1.14556238303048</c:v>
                </c:pt>
                <c:pt idx="1184">
                  <c:v>1.14472024022562</c:v>
                </c:pt>
                <c:pt idx="1185">
                  <c:v>1.10031250558046</c:v>
                </c:pt>
                <c:pt idx="1186">
                  <c:v>1.09847582791343</c:v>
                </c:pt>
                <c:pt idx="1187">
                  <c:v>1.10355378579447</c:v>
                </c:pt>
                <c:pt idx="1188">
                  <c:v>1.11718717814126</c:v>
                </c:pt>
                <c:pt idx="1189">
                  <c:v>1.09300316982522</c:v>
                </c:pt>
                <c:pt idx="1190">
                  <c:v>1.10078703618702</c:v>
                </c:pt>
                <c:pt idx="1191">
                  <c:v>1.13562729616148</c:v>
                </c:pt>
                <c:pt idx="1192">
                  <c:v>1.14091836146974</c:v>
                </c:pt>
                <c:pt idx="1193">
                  <c:v>1.13249057012839</c:v>
                </c:pt>
                <c:pt idx="1194">
                  <c:v>1.10944848361226</c:v>
                </c:pt>
                <c:pt idx="1195">
                  <c:v>1.10941601321352</c:v>
                </c:pt>
                <c:pt idx="1196">
                  <c:v>1.09642606797053</c:v>
                </c:pt>
                <c:pt idx="1197">
                  <c:v>1.10554544610832</c:v>
                </c:pt>
                <c:pt idx="1198">
                  <c:v>1.10498049638211</c:v>
                </c:pt>
                <c:pt idx="1199">
                  <c:v>1.11751422120466</c:v>
                </c:pt>
                <c:pt idx="1200">
                  <c:v>1.09084002757595</c:v>
                </c:pt>
                <c:pt idx="1201">
                  <c:v>1.0892162561253</c:v>
                </c:pt>
                <c:pt idx="1202">
                  <c:v>1.0833361209418</c:v>
                </c:pt>
                <c:pt idx="1203">
                  <c:v>1.06840416415887</c:v>
                </c:pt>
                <c:pt idx="1204">
                  <c:v>1.07138769329131</c:v>
                </c:pt>
                <c:pt idx="1205">
                  <c:v>1.06419002955033</c:v>
                </c:pt>
                <c:pt idx="1206">
                  <c:v>1.07515043653949</c:v>
                </c:pt>
                <c:pt idx="1207">
                  <c:v>1.06277360586671</c:v>
                </c:pt>
                <c:pt idx="1208">
                  <c:v>1.0584709384901</c:v>
                </c:pt>
                <c:pt idx="1209">
                  <c:v>1.04661582236504</c:v>
                </c:pt>
                <c:pt idx="1210">
                  <c:v>1.04831758816619</c:v>
                </c:pt>
                <c:pt idx="1211">
                  <c:v>1.04831758816619</c:v>
                </c:pt>
                <c:pt idx="1212">
                  <c:v>1.04831758816619</c:v>
                </c:pt>
                <c:pt idx="1213">
                  <c:v>1.04831758816619</c:v>
                </c:pt>
                <c:pt idx="1214">
                  <c:v>1.03924308004494</c:v>
                </c:pt>
                <c:pt idx="1215">
                  <c:v>1.03442667110001</c:v>
                </c:pt>
                <c:pt idx="1216">
                  <c:v>1.05909300694253</c:v>
                </c:pt>
                <c:pt idx="1217">
                  <c:v>1.07857142318186</c:v>
                </c:pt>
                <c:pt idx="1218">
                  <c:v>1.07579805876816</c:v>
                </c:pt>
                <c:pt idx="1219">
                  <c:v>1.07868417670436</c:v>
                </c:pt>
                <c:pt idx="1220">
                  <c:v>1.0769459414391</c:v>
                </c:pt>
                <c:pt idx="1221">
                  <c:v>1.08524968629973</c:v>
                </c:pt>
                <c:pt idx="1222">
                  <c:v>1.0781247351248</c:v>
                </c:pt>
                <c:pt idx="1223">
                  <c:v>1.09341879595939</c:v>
                </c:pt>
                <c:pt idx="1224">
                  <c:v>1.0907835376336</c:v>
                </c:pt>
                <c:pt idx="1225">
                  <c:v>1.08244659298494</c:v>
                </c:pt>
                <c:pt idx="1226">
                  <c:v>1.09353341068214</c:v>
                </c:pt>
                <c:pt idx="1227">
                  <c:v>1.10002801860899</c:v>
                </c:pt>
                <c:pt idx="1228">
                  <c:v>1.08358368572477</c:v>
                </c:pt>
                <c:pt idx="1229">
                  <c:v>1.0854531356068</c:v>
                </c:pt>
                <c:pt idx="1230">
                  <c:v>1.09110851828592</c:v>
                </c:pt>
                <c:pt idx="1231">
                  <c:v>1.08614658360348</c:v>
                </c:pt>
                <c:pt idx="1232">
                  <c:v>1.08332407344296</c:v>
                </c:pt>
                <c:pt idx="1233">
                  <c:v>1.07001093329383</c:v>
                </c:pt>
                <c:pt idx="1234">
                  <c:v>1.05928035938268</c:v>
                </c:pt>
                <c:pt idx="1235">
                  <c:v>1.05043975885888</c:v>
                </c:pt>
                <c:pt idx="1236">
                  <c:v>1.08006697302693</c:v>
                </c:pt>
                <c:pt idx="1237">
                  <c:v>1.08006697302693</c:v>
                </c:pt>
                <c:pt idx="1238">
                  <c:v>1.08006697302693</c:v>
                </c:pt>
                <c:pt idx="1239">
                  <c:v>1.10738063984543</c:v>
                </c:pt>
                <c:pt idx="1240">
                  <c:v>1.11659061316236</c:v>
                </c:pt>
                <c:pt idx="1241">
                  <c:v>1.13493193666185</c:v>
                </c:pt>
                <c:pt idx="1242">
                  <c:v>1.13990212098858</c:v>
                </c:pt>
                <c:pt idx="1243">
                  <c:v>1.13249879462133</c:v>
                </c:pt>
                <c:pt idx="1244">
                  <c:v>1.1723043847111</c:v>
                </c:pt>
                <c:pt idx="1245">
                  <c:v>1.17388504674002</c:v>
                </c:pt>
                <c:pt idx="1246">
                  <c:v>1.17397073740502</c:v>
                </c:pt>
                <c:pt idx="1247">
                  <c:v>1.17183760072175</c:v>
                </c:pt>
                <c:pt idx="1248">
                  <c:v>1.20155508310134</c:v>
                </c:pt>
                <c:pt idx="1249">
                  <c:v>1.2687214987994</c:v>
                </c:pt>
                <c:pt idx="1250">
                  <c:v>1.2672619405427</c:v>
                </c:pt>
                <c:pt idx="1251">
                  <c:v>1.26206584674928</c:v>
                </c:pt>
                <c:pt idx="1252">
                  <c:v>1.26392883273318</c:v>
                </c:pt>
                <c:pt idx="1253">
                  <c:v>1.27447572630196</c:v>
                </c:pt>
                <c:pt idx="1254">
                  <c:v>1.29736891679907</c:v>
                </c:pt>
                <c:pt idx="1255">
                  <c:v>1.33183660975838</c:v>
                </c:pt>
                <c:pt idx="1256">
                  <c:v>1.35566540549392</c:v>
                </c:pt>
                <c:pt idx="1257">
                  <c:v>1.37291568838377</c:v>
                </c:pt>
                <c:pt idx="1258">
                  <c:v>1.31936458120857</c:v>
                </c:pt>
                <c:pt idx="1259">
                  <c:v>1.37235373166875</c:v>
                </c:pt>
                <c:pt idx="1260">
                  <c:v>1.39615242123288</c:v>
                </c:pt>
                <c:pt idx="1261">
                  <c:v>1.36442682955355</c:v>
                </c:pt>
                <c:pt idx="1262">
                  <c:v>1.33264512520219</c:v>
                </c:pt>
                <c:pt idx="1263">
                  <c:v>1.3478632792487</c:v>
                </c:pt>
                <c:pt idx="1264">
                  <c:v>1.38362204154048</c:v>
                </c:pt>
                <c:pt idx="1265">
                  <c:v>1.38890309660963</c:v>
                </c:pt>
                <c:pt idx="1266">
                  <c:v>1.38729479324204</c:v>
                </c:pt>
                <c:pt idx="1267">
                  <c:v>1.4058294300527</c:v>
                </c:pt>
                <c:pt idx="1268">
                  <c:v>1.41404441578308</c:v>
                </c:pt>
                <c:pt idx="1269">
                  <c:v>1.39581745549279</c:v>
                </c:pt>
                <c:pt idx="1270">
                  <c:v>1.35688507013078</c:v>
                </c:pt>
                <c:pt idx="1271">
                  <c:v>1.3702154892605</c:v>
                </c:pt>
                <c:pt idx="1272">
                  <c:v>1.35065877685442</c:v>
                </c:pt>
                <c:pt idx="1273">
                  <c:v>1.39531065569833</c:v>
                </c:pt>
                <c:pt idx="1274">
                  <c:v>1.44817422544518</c:v>
                </c:pt>
                <c:pt idx="1275">
                  <c:v>1.45262898306283</c:v>
                </c:pt>
                <c:pt idx="1276">
                  <c:v>1.46784233320062</c:v>
                </c:pt>
                <c:pt idx="1277">
                  <c:v>1.47677624524986</c:v>
                </c:pt>
                <c:pt idx="1278">
                  <c:v>1.47075805428115</c:v>
                </c:pt>
                <c:pt idx="1279">
                  <c:v>1.47337802058337</c:v>
                </c:pt>
                <c:pt idx="1280">
                  <c:v>1.47154561864661</c:v>
                </c:pt>
                <c:pt idx="1281">
                  <c:v>1.44046206559524</c:v>
                </c:pt>
                <c:pt idx="1282">
                  <c:v>1.43724085616217</c:v>
                </c:pt>
                <c:pt idx="1283">
                  <c:v>1.42255621264867</c:v>
                </c:pt>
                <c:pt idx="1284">
                  <c:v>1.45299654495843</c:v>
                </c:pt>
                <c:pt idx="1285">
                  <c:v>1.46072246259931</c:v>
                </c:pt>
                <c:pt idx="1286">
                  <c:v>1.4525337348831</c:v>
                </c:pt>
                <c:pt idx="1287">
                  <c:v>1.46133892229967</c:v>
                </c:pt>
                <c:pt idx="1288">
                  <c:v>1.4394225098084</c:v>
                </c:pt>
                <c:pt idx="1289">
                  <c:v>1.41553392930307</c:v>
                </c:pt>
                <c:pt idx="1290">
                  <c:v>1.42852792391414</c:v>
                </c:pt>
                <c:pt idx="1291">
                  <c:v>1.37286641688018</c:v>
                </c:pt>
                <c:pt idx="1292">
                  <c:v>1.36019295113168</c:v>
                </c:pt>
                <c:pt idx="1293">
                  <c:v>1.36019295113168</c:v>
                </c:pt>
                <c:pt idx="1294">
                  <c:v>1.32437000258305</c:v>
                </c:pt>
                <c:pt idx="1295">
                  <c:v>1.33492323429317</c:v>
                </c:pt>
                <c:pt idx="1296">
                  <c:v>1.33492323429317</c:v>
                </c:pt>
                <c:pt idx="1297">
                  <c:v>1.23462929041238</c:v>
                </c:pt>
                <c:pt idx="1298">
                  <c:v>1.2508785493906</c:v>
                </c:pt>
                <c:pt idx="1299">
                  <c:v>1.24442410817699</c:v>
                </c:pt>
                <c:pt idx="1300">
                  <c:v>1.2295020358764</c:v>
                </c:pt>
                <c:pt idx="1301">
                  <c:v>1.27374583399251</c:v>
                </c:pt>
                <c:pt idx="1302">
                  <c:v>1.25905276477523</c:v>
                </c:pt>
                <c:pt idx="1303">
                  <c:v>1.24891878099433</c:v>
                </c:pt>
                <c:pt idx="1304">
                  <c:v>1.27682234768277</c:v>
                </c:pt>
                <c:pt idx="1305">
                  <c:v>1.28482143418557</c:v>
                </c:pt>
                <c:pt idx="1306">
                  <c:v>1.24312561919491</c:v>
                </c:pt>
                <c:pt idx="1307">
                  <c:v>1.23834175610279</c:v>
                </c:pt>
                <c:pt idx="1308">
                  <c:v>1.26005079567568</c:v>
                </c:pt>
                <c:pt idx="1309">
                  <c:v>1.2516302227731</c:v>
                </c:pt>
                <c:pt idx="1310">
                  <c:v>1.22560543711923</c:v>
                </c:pt>
                <c:pt idx="1311">
                  <c:v>1.21776754564782</c:v>
                </c:pt>
                <c:pt idx="1312">
                  <c:v>1.24824839678979</c:v>
                </c:pt>
                <c:pt idx="1313">
                  <c:v>1.246371728469</c:v>
                </c:pt>
                <c:pt idx="1314">
                  <c:v>1.24671838958895</c:v>
                </c:pt>
                <c:pt idx="1315">
                  <c:v>1.23905708577794</c:v>
                </c:pt>
                <c:pt idx="1316">
                  <c:v>1.23543466193687</c:v>
                </c:pt>
                <c:pt idx="1317">
                  <c:v>1.22080029598114</c:v>
                </c:pt>
                <c:pt idx="1318">
                  <c:v>1.2061113012833</c:v>
                </c:pt>
                <c:pt idx="1319">
                  <c:v>1.20319666171102</c:v>
                </c:pt>
                <c:pt idx="1320">
                  <c:v>1.17677765372571</c:v>
                </c:pt>
                <c:pt idx="1321">
                  <c:v>1.18846797817567</c:v>
                </c:pt>
                <c:pt idx="1322">
                  <c:v>1.23278667702568</c:v>
                </c:pt>
                <c:pt idx="1323">
                  <c:v>1.22323416741094</c:v>
                </c:pt>
                <c:pt idx="1324">
                  <c:v>1.22679517164416</c:v>
                </c:pt>
                <c:pt idx="1325">
                  <c:v>1.20613992352479</c:v>
                </c:pt>
                <c:pt idx="1326">
                  <c:v>1.20797390999689</c:v>
                </c:pt>
                <c:pt idx="1327">
                  <c:v>1.20654740062008</c:v>
                </c:pt>
                <c:pt idx="1328">
                  <c:v>1.2220832917288</c:v>
                </c:pt>
                <c:pt idx="1329">
                  <c:v>1.24618266573674</c:v>
                </c:pt>
                <c:pt idx="1330">
                  <c:v>1.26292624943756</c:v>
                </c:pt>
                <c:pt idx="1331">
                  <c:v>1.26365551296314</c:v>
                </c:pt>
                <c:pt idx="1332">
                  <c:v>1.25127692169554</c:v>
                </c:pt>
                <c:pt idx="1333">
                  <c:v>1.24815951190276</c:v>
                </c:pt>
                <c:pt idx="1334">
                  <c:v>1.25944987951244</c:v>
                </c:pt>
                <c:pt idx="1335">
                  <c:v>1.24511272711359</c:v>
                </c:pt>
                <c:pt idx="1336">
                  <c:v>1.28278495415789</c:v>
                </c:pt>
                <c:pt idx="1337">
                  <c:v>1.27879798658377</c:v>
                </c:pt>
                <c:pt idx="1338">
                  <c:v>1.26781003886136</c:v>
                </c:pt>
                <c:pt idx="1339">
                  <c:v>1.26386077316773</c:v>
                </c:pt>
                <c:pt idx="1340">
                  <c:v>1.26829727090197</c:v>
                </c:pt>
                <c:pt idx="1341">
                  <c:v>1.22506732388833</c:v>
                </c:pt>
                <c:pt idx="1342">
                  <c:v>1.22779443496099</c:v>
                </c:pt>
                <c:pt idx="1343">
                  <c:v>1.21829763559661</c:v>
                </c:pt>
                <c:pt idx="1344">
                  <c:v>1.21846929359151</c:v>
                </c:pt>
                <c:pt idx="1345">
                  <c:v>1.22275017989507</c:v>
                </c:pt>
                <c:pt idx="1346">
                  <c:v>1.23878577811626</c:v>
                </c:pt>
                <c:pt idx="1347">
                  <c:v>1.24047632641328</c:v>
                </c:pt>
                <c:pt idx="1348">
                  <c:v>1.23973164510735</c:v>
                </c:pt>
                <c:pt idx="1349">
                  <c:v>1.21835895459904</c:v>
                </c:pt>
                <c:pt idx="1350">
                  <c:v>1.22705669542892</c:v>
                </c:pt>
                <c:pt idx="1351">
                  <c:v>1.20137328911055</c:v>
                </c:pt>
                <c:pt idx="1352">
                  <c:v>1.21328077035581</c:v>
                </c:pt>
                <c:pt idx="1353">
                  <c:v>1.22563232391726</c:v>
                </c:pt>
                <c:pt idx="1354">
                  <c:v>1.23031452523423</c:v>
                </c:pt>
                <c:pt idx="1355">
                  <c:v>1.23194098787982</c:v>
                </c:pt>
                <c:pt idx="1356">
                  <c:v>1.2316664356934</c:v>
                </c:pt>
                <c:pt idx="1357">
                  <c:v>1.23818043531462</c:v>
                </c:pt>
                <c:pt idx="1358">
                  <c:v>1.23322197151911</c:v>
                </c:pt>
                <c:pt idx="1359">
                  <c:v>1.22498892711616</c:v>
                </c:pt>
                <c:pt idx="1360">
                  <c:v>1.20975998313853</c:v>
                </c:pt>
                <c:pt idx="1361">
                  <c:v>1.19518849556921</c:v>
                </c:pt>
                <c:pt idx="1362">
                  <c:v>1.16967951389474</c:v>
                </c:pt>
                <c:pt idx="1363">
                  <c:v>1.16359323820924</c:v>
                </c:pt>
                <c:pt idx="1364">
                  <c:v>1.1710724462132</c:v>
                </c:pt>
                <c:pt idx="1365">
                  <c:v>1.15705099361684</c:v>
                </c:pt>
                <c:pt idx="1366">
                  <c:v>1.17835227942954</c:v>
                </c:pt>
                <c:pt idx="1367">
                  <c:v>1.17164778344885</c:v>
                </c:pt>
                <c:pt idx="1368">
                  <c:v>1.17804928106111</c:v>
                </c:pt>
                <c:pt idx="1369">
                  <c:v>1.18376117883393</c:v>
                </c:pt>
                <c:pt idx="1370">
                  <c:v>1.18781359023263</c:v>
                </c:pt>
                <c:pt idx="1371">
                  <c:v>1.22613766493315</c:v>
                </c:pt>
                <c:pt idx="1372">
                  <c:v>1.22552643671454</c:v>
                </c:pt>
                <c:pt idx="1373">
                  <c:v>1.22807054653139</c:v>
                </c:pt>
                <c:pt idx="1374">
                  <c:v>1.22937663122254</c:v>
                </c:pt>
                <c:pt idx="1375">
                  <c:v>1.2293736633627</c:v>
                </c:pt>
                <c:pt idx="1376">
                  <c:v>1.22121355788798</c:v>
                </c:pt>
                <c:pt idx="1377">
                  <c:v>1.24150199865239</c:v>
                </c:pt>
                <c:pt idx="1378">
                  <c:v>1.23950742078141</c:v>
                </c:pt>
                <c:pt idx="1379">
                  <c:v>1.24101406237385</c:v>
                </c:pt>
                <c:pt idx="1380">
                  <c:v>1.22901943168502</c:v>
                </c:pt>
                <c:pt idx="1381">
                  <c:v>1.25965423426827</c:v>
                </c:pt>
                <c:pt idx="1382">
                  <c:v>1.26867972239947</c:v>
                </c:pt>
                <c:pt idx="1383">
                  <c:v>1.28102544084666</c:v>
                </c:pt>
                <c:pt idx="1384">
                  <c:v>1.29237848563191</c:v>
                </c:pt>
                <c:pt idx="1385">
                  <c:v>1.29646122956421</c:v>
                </c:pt>
                <c:pt idx="1386">
                  <c:v>1.32383133602235</c:v>
                </c:pt>
                <c:pt idx="1387">
                  <c:v>1.3192652585094</c:v>
                </c:pt>
                <c:pt idx="1388">
                  <c:v>1.31221943349592</c:v>
                </c:pt>
                <c:pt idx="1389">
                  <c:v>1.31858780677422</c:v>
                </c:pt>
                <c:pt idx="1390">
                  <c:v>1.32053157890898</c:v>
                </c:pt>
                <c:pt idx="1391">
                  <c:v>1.2928928559841</c:v>
                </c:pt>
                <c:pt idx="1392">
                  <c:v>1.29304072079758</c:v>
                </c:pt>
                <c:pt idx="1393">
                  <c:v>1.30577500252143</c:v>
                </c:pt>
                <c:pt idx="1394">
                  <c:v>1.30899842527369</c:v>
                </c:pt>
                <c:pt idx="1395">
                  <c:v>1.30069827705676</c:v>
                </c:pt>
                <c:pt idx="1396">
                  <c:v>1.30302673915958</c:v>
                </c:pt>
                <c:pt idx="1397">
                  <c:v>1.27945169544024</c:v>
                </c:pt>
                <c:pt idx="1398">
                  <c:v>1.25008276053219</c:v>
                </c:pt>
                <c:pt idx="1399">
                  <c:v>1.25898372430695</c:v>
                </c:pt>
                <c:pt idx="1400">
                  <c:v>1.25898372430695</c:v>
                </c:pt>
                <c:pt idx="1401">
                  <c:v>1.24270403218971</c:v>
                </c:pt>
                <c:pt idx="1402">
                  <c:v>1.24291975535781</c:v>
                </c:pt>
                <c:pt idx="1403">
                  <c:v>1.25328030254062</c:v>
                </c:pt>
                <c:pt idx="1404">
                  <c:v>1.26922774526407</c:v>
                </c:pt>
                <c:pt idx="1405">
                  <c:v>1.27153087995284</c:v>
                </c:pt>
                <c:pt idx="1406">
                  <c:v>1.27153087995284</c:v>
                </c:pt>
                <c:pt idx="1407">
                  <c:v>1.29054900125229</c:v>
                </c:pt>
                <c:pt idx="1408">
                  <c:v>1.27291078386963</c:v>
                </c:pt>
                <c:pt idx="1409">
                  <c:v>1.26721478175289</c:v>
                </c:pt>
                <c:pt idx="1410">
                  <c:v>1.26507641358787</c:v>
                </c:pt>
                <c:pt idx="1411">
                  <c:v>1.24796172165046</c:v>
                </c:pt>
                <c:pt idx="1412">
                  <c:v>1.24525246803955</c:v>
                </c:pt>
                <c:pt idx="1413">
                  <c:v>1.25896425715852</c:v>
                </c:pt>
                <c:pt idx="1414">
                  <c:v>1.24931680118031</c:v>
                </c:pt>
                <c:pt idx="1415">
                  <c:v>1.24706615736851</c:v>
                </c:pt>
                <c:pt idx="1416">
                  <c:v>1.25620160722186</c:v>
                </c:pt>
                <c:pt idx="1417">
                  <c:v>1.27881249891535</c:v>
                </c:pt>
                <c:pt idx="1418">
                  <c:v>1.25950755156845</c:v>
                </c:pt>
                <c:pt idx="1419">
                  <c:v>1.24446271550624</c:v>
                </c:pt>
                <c:pt idx="1420">
                  <c:v>1.23679708566225</c:v>
                </c:pt>
                <c:pt idx="1421">
                  <c:v>1.24809811744626</c:v>
                </c:pt>
                <c:pt idx="1422">
                  <c:v>1.25450841803262</c:v>
                </c:pt>
                <c:pt idx="1423">
                  <c:v>1.26393175029031</c:v>
                </c:pt>
                <c:pt idx="1424">
                  <c:v>1.2512130624063</c:v>
                </c:pt>
                <c:pt idx="1425">
                  <c:v>1.25934507381797</c:v>
                </c:pt>
                <c:pt idx="1426">
                  <c:v>1.25462346032839</c:v>
                </c:pt>
                <c:pt idx="1427">
                  <c:v>1.22642013979626</c:v>
                </c:pt>
                <c:pt idx="1428">
                  <c:v>1.22779214618772</c:v>
                </c:pt>
                <c:pt idx="1429">
                  <c:v>1.22626510684673</c:v>
                </c:pt>
                <c:pt idx="1430">
                  <c:v>1.23546157388626</c:v>
                </c:pt>
                <c:pt idx="1431">
                  <c:v>1.22447777613735</c:v>
                </c:pt>
                <c:pt idx="1432">
                  <c:v>1.2305201878605</c:v>
                </c:pt>
                <c:pt idx="1433">
                  <c:v>1.25130826028332</c:v>
                </c:pt>
                <c:pt idx="1434">
                  <c:v>1.24405533901637</c:v>
                </c:pt>
                <c:pt idx="1435">
                  <c:v>1.2439152711228</c:v>
                </c:pt>
                <c:pt idx="1436">
                  <c:v>1.23344325313657</c:v>
                </c:pt>
                <c:pt idx="1437">
                  <c:v>1.23279417212933</c:v>
                </c:pt>
                <c:pt idx="1438">
                  <c:v>1.22792997561073</c:v>
                </c:pt>
                <c:pt idx="1439">
                  <c:v>1.23348701649351</c:v>
                </c:pt>
                <c:pt idx="1440">
                  <c:v>1.22971499239549</c:v>
                </c:pt>
                <c:pt idx="1441">
                  <c:v>1.23114411751317</c:v>
                </c:pt>
                <c:pt idx="1442">
                  <c:v>1.23377980341198</c:v>
                </c:pt>
                <c:pt idx="1443">
                  <c:v>1.23907011417961</c:v>
                </c:pt>
                <c:pt idx="1444">
                  <c:v>1.23761470589641</c:v>
                </c:pt>
                <c:pt idx="1445">
                  <c:v>1.24941921749609</c:v>
                </c:pt>
                <c:pt idx="1446">
                  <c:v>1.26021123616644</c:v>
                </c:pt>
                <c:pt idx="1447">
                  <c:v>1.26375596747327</c:v>
                </c:pt>
                <c:pt idx="1448">
                  <c:v>1.26990481972893</c:v>
                </c:pt>
                <c:pt idx="1449">
                  <c:v>1.26442861529972</c:v>
                </c:pt>
                <c:pt idx="1450">
                  <c:v>1.26058616740893</c:v>
                </c:pt>
                <c:pt idx="1451">
                  <c:v>1.27610070501762</c:v>
                </c:pt>
                <c:pt idx="1452">
                  <c:v>1.29932881095211</c:v>
                </c:pt>
                <c:pt idx="1453">
                  <c:v>1.31694061941247</c:v>
                </c:pt>
                <c:pt idx="1454">
                  <c:v>1.31670480031208</c:v>
                </c:pt>
                <c:pt idx="1455">
                  <c:v>1.31836800908668</c:v>
                </c:pt>
                <c:pt idx="1456">
                  <c:v>1.30401604254</c:v>
                </c:pt>
                <c:pt idx="1457">
                  <c:v>1.2787830215278</c:v>
                </c:pt>
                <c:pt idx="1458">
                  <c:v>1.29833057884082</c:v>
                </c:pt>
                <c:pt idx="1459">
                  <c:v>1.30361950628394</c:v>
                </c:pt>
                <c:pt idx="1460">
                  <c:v>1.31268450719316</c:v>
                </c:pt>
                <c:pt idx="1461">
                  <c:v>1.30263716982874</c:v>
                </c:pt>
                <c:pt idx="1462">
                  <c:v>1.31841848785529</c:v>
                </c:pt>
                <c:pt idx="1463">
                  <c:v>1.32488839715196</c:v>
                </c:pt>
                <c:pt idx="1464">
                  <c:v>1.34965626901286</c:v>
                </c:pt>
                <c:pt idx="1465">
                  <c:v>1.35330313997056</c:v>
                </c:pt>
                <c:pt idx="1466">
                  <c:v>1.36693846897166</c:v>
                </c:pt>
                <c:pt idx="1467">
                  <c:v>1.38328413309192</c:v>
                </c:pt>
                <c:pt idx="1468">
                  <c:v>1.36415831369223</c:v>
                </c:pt>
                <c:pt idx="1469">
                  <c:v>1.382706507083</c:v>
                </c:pt>
                <c:pt idx="1470">
                  <c:v>1.37835155004026</c:v>
                </c:pt>
                <c:pt idx="1471">
                  <c:v>1.39832154950453</c:v>
                </c:pt>
                <c:pt idx="1472">
                  <c:v>1.39397147182458</c:v>
                </c:pt>
                <c:pt idx="1473">
                  <c:v>1.39087659764548</c:v>
                </c:pt>
                <c:pt idx="1474">
                  <c:v>1.39028327719132</c:v>
                </c:pt>
                <c:pt idx="1475">
                  <c:v>1.385851030036</c:v>
                </c:pt>
                <c:pt idx="1476">
                  <c:v>1.385851030036</c:v>
                </c:pt>
                <c:pt idx="1477">
                  <c:v>1.40534096559572</c:v>
                </c:pt>
                <c:pt idx="1478">
                  <c:v>1.38934621317433</c:v>
                </c:pt>
                <c:pt idx="1479">
                  <c:v>1.40231694278243</c:v>
                </c:pt>
                <c:pt idx="1480">
                  <c:v>1.35257473159104</c:v>
                </c:pt>
                <c:pt idx="1481">
                  <c:v>1.2351581479448</c:v>
                </c:pt>
                <c:pt idx="1482">
                  <c:v>1.2566809668885</c:v>
                </c:pt>
                <c:pt idx="1483">
                  <c:v>1.28874582518954</c:v>
                </c:pt>
                <c:pt idx="1484">
                  <c:v>1.32871894845205</c:v>
                </c:pt>
                <c:pt idx="1485">
                  <c:v>1.33982193847023</c:v>
                </c:pt>
                <c:pt idx="1486">
                  <c:v>1.35526436714539</c:v>
                </c:pt>
                <c:pt idx="1487">
                  <c:v>1.34843373712157</c:v>
                </c:pt>
                <c:pt idx="1488">
                  <c:v>1.37325040261031</c:v>
                </c:pt>
                <c:pt idx="1489">
                  <c:v>1.36140303310246</c:v>
                </c:pt>
                <c:pt idx="1490">
                  <c:v>1.36340525698523</c:v>
                </c:pt>
                <c:pt idx="1491">
                  <c:v>1.40707658512011</c:v>
                </c:pt>
                <c:pt idx="1492">
                  <c:v>1.42377145064714</c:v>
                </c:pt>
                <c:pt idx="1493">
                  <c:v>1.40929644367392</c:v>
                </c:pt>
                <c:pt idx="1494">
                  <c:v>1.43531554512166</c:v>
                </c:pt>
                <c:pt idx="1495">
                  <c:v>1.45476242156236</c:v>
                </c:pt>
                <c:pt idx="1496">
                  <c:v>1.47524427624337</c:v>
                </c:pt>
                <c:pt idx="1497">
                  <c:v>1.48335694626338</c:v>
                </c:pt>
                <c:pt idx="1498">
                  <c:v>1.44454111227842</c:v>
                </c:pt>
                <c:pt idx="1499">
                  <c:v>1.44714045446989</c:v>
                </c:pt>
                <c:pt idx="1500">
                  <c:v>1.37107320075384</c:v>
                </c:pt>
                <c:pt idx="1501">
                  <c:v>1.42266607376541</c:v>
                </c:pt>
                <c:pt idx="1502">
                  <c:v>1.43614825616856</c:v>
                </c:pt>
                <c:pt idx="1503">
                  <c:v>1.43778000059861</c:v>
                </c:pt>
                <c:pt idx="1504">
                  <c:v>1.45906023472754</c:v>
                </c:pt>
                <c:pt idx="1505">
                  <c:v>1.44968891547108</c:v>
                </c:pt>
                <c:pt idx="1506">
                  <c:v>1.3898177507697</c:v>
                </c:pt>
                <c:pt idx="1507">
                  <c:v>1.42736736496049</c:v>
                </c:pt>
                <c:pt idx="1508">
                  <c:v>1.40584278542198</c:v>
                </c:pt>
                <c:pt idx="1509">
                  <c:v>1.38178619386815</c:v>
                </c:pt>
                <c:pt idx="1510">
                  <c:v>1.37255987217076</c:v>
                </c:pt>
                <c:pt idx="1511">
                  <c:v>1.30789916017112</c:v>
                </c:pt>
                <c:pt idx="1512">
                  <c:v>1.31090416856036</c:v>
                </c:pt>
                <c:pt idx="1513">
                  <c:v>1.28761645391555</c:v>
                </c:pt>
                <c:pt idx="1514">
                  <c:v>1.29726247626656</c:v>
                </c:pt>
                <c:pt idx="1515">
                  <c:v>1.31271984484633</c:v>
                </c:pt>
                <c:pt idx="1516">
                  <c:v>1.25729345267484</c:v>
                </c:pt>
                <c:pt idx="1517">
                  <c:v>1.28172329033039</c:v>
                </c:pt>
                <c:pt idx="1518">
                  <c:v>1.31225273388937</c:v>
                </c:pt>
                <c:pt idx="1519">
                  <c:v>1.29934641690031</c:v>
                </c:pt>
                <c:pt idx="1520">
                  <c:v>1.29210986916517</c:v>
                </c:pt>
                <c:pt idx="1521">
                  <c:v>1.26448072890638</c:v>
                </c:pt>
                <c:pt idx="1522">
                  <c:v>1.26799381980916</c:v>
                </c:pt>
                <c:pt idx="1523">
                  <c:v>1.26240149157593</c:v>
                </c:pt>
                <c:pt idx="1524">
                  <c:v>1.2945909999902</c:v>
                </c:pt>
                <c:pt idx="1525">
                  <c:v>1.2844895620621</c:v>
                </c:pt>
                <c:pt idx="1526">
                  <c:v>1.32474020537088</c:v>
                </c:pt>
                <c:pt idx="1527">
                  <c:v>1.32592812899828</c:v>
                </c:pt>
                <c:pt idx="1528">
                  <c:v>1.33867113824216</c:v>
                </c:pt>
                <c:pt idx="1529">
                  <c:v>1.31001086790031</c:v>
                </c:pt>
                <c:pt idx="1530">
                  <c:v>1.30011770833936</c:v>
                </c:pt>
                <c:pt idx="1531">
                  <c:v>1.33015277687303</c:v>
                </c:pt>
                <c:pt idx="1532">
                  <c:v>1.32516191813285</c:v>
                </c:pt>
                <c:pt idx="1533">
                  <c:v>1.33729015281712</c:v>
                </c:pt>
                <c:pt idx="1534">
                  <c:v>1.33766339891885</c:v>
                </c:pt>
                <c:pt idx="1535">
                  <c:v>1.35359200327773</c:v>
                </c:pt>
                <c:pt idx="1536">
                  <c:v>1.34405835717892</c:v>
                </c:pt>
                <c:pt idx="1537">
                  <c:v>1.35506023875175</c:v>
                </c:pt>
                <c:pt idx="1538">
                  <c:v>1.34755686029605</c:v>
                </c:pt>
                <c:pt idx="1539">
                  <c:v>1.32636860467076</c:v>
                </c:pt>
                <c:pt idx="1540">
                  <c:v>1.32636860467076</c:v>
                </c:pt>
                <c:pt idx="1541">
                  <c:v>1.32440111480864</c:v>
                </c:pt>
                <c:pt idx="1542">
                  <c:v>1.31487408351608</c:v>
                </c:pt>
                <c:pt idx="1543">
                  <c:v>1.31461391790447</c:v>
                </c:pt>
                <c:pt idx="1544">
                  <c:v>1.3465681856995</c:v>
                </c:pt>
                <c:pt idx="1545">
                  <c:v>1.37107979040874</c:v>
                </c:pt>
                <c:pt idx="1546">
                  <c:v>1.3696803690408</c:v>
                </c:pt>
                <c:pt idx="1547">
                  <c:v>1.38526027502</c:v>
                </c:pt>
                <c:pt idx="1548">
                  <c:v>1.38526027502</c:v>
                </c:pt>
                <c:pt idx="1549">
                  <c:v>1.3823667374342</c:v>
                </c:pt>
                <c:pt idx="1550">
                  <c:v>1.38645936584884</c:v>
                </c:pt>
                <c:pt idx="1551">
                  <c:v>1.39244946275449</c:v>
                </c:pt>
                <c:pt idx="1552">
                  <c:v>1.38008173687207</c:v>
                </c:pt>
                <c:pt idx="1553">
                  <c:v>1.38531990888168</c:v>
                </c:pt>
                <c:pt idx="1554">
                  <c:v>1.37799789684373</c:v>
                </c:pt>
                <c:pt idx="1555">
                  <c:v>1.39536593837566</c:v>
                </c:pt>
                <c:pt idx="1556">
                  <c:v>1.38073451512842</c:v>
                </c:pt>
                <c:pt idx="1557">
                  <c:v>1.3647563877524</c:v>
                </c:pt>
                <c:pt idx="1558">
                  <c:v>1.34012121443819</c:v>
                </c:pt>
                <c:pt idx="1559">
                  <c:v>1.33719782219452</c:v>
                </c:pt>
                <c:pt idx="1560">
                  <c:v>1.36325688914465</c:v>
                </c:pt>
                <c:pt idx="1561">
                  <c:v>1.35050178209923</c:v>
                </c:pt>
                <c:pt idx="1562">
                  <c:v>1.34840612093426</c:v>
                </c:pt>
                <c:pt idx="1563">
                  <c:v>1.35976781778548</c:v>
                </c:pt>
                <c:pt idx="1564">
                  <c:v>1.40079966216701</c:v>
                </c:pt>
                <c:pt idx="1565">
                  <c:v>1.40003601673974</c:v>
                </c:pt>
                <c:pt idx="1566">
                  <c:v>1.40151207428503</c:v>
                </c:pt>
                <c:pt idx="1567">
                  <c:v>1.40262904594122</c:v>
                </c:pt>
                <c:pt idx="1568">
                  <c:v>1.40480956777649</c:v>
                </c:pt>
                <c:pt idx="1569">
                  <c:v>1.40226437645139</c:v>
                </c:pt>
                <c:pt idx="1570">
                  <c:v>1.41108591224844</c:v>
                </c:pt>
                <c:pt idx="1571">
                  <c:v>1.41230934958849</c:v>
                </c:pt>
                <c:pt idx="1572">
                  <c:v>1.40573483580819</c:v>
                </c:pt>
                <c:pt idx="1573">
                  <c:v>1.40633474591725</c:v>
                </c:pt>
                <c:pt idx="1574">
                  <c:v>1.40612256909015</c:v>
                </c:pt>
                <c:pt idx="1575">
                  <c:v>1.43244527253883</c:v>
                </c:pt>
                <c:pt idx="1576">
                  <c:v>1.44253539235736</c:v>
                </c:pt>
                <c:pt idx="1577">
                  <c:v>1.44228003065448</c:v>
                </c:pt>
                <c:pt idx="1578">
                  <c:v>1.45554616292193</c:v>
                </c:pt>
                <c:pt idx="1579">
                  <c:v>1.45476111369192</c:v>
                </c:pt>
                <c:pt idx="1580">
                  <c:v>1.45987088803649</c:v>
                </c:pt>
                <c:pt idx="1581">
                  <c:v>1.45603437586537</c:v>
                </c:pt>
                <c:pt idx="1582">
                  <c:v>1.45603437586537</c:v>
                </c:pt>
                <c:pt idx="1583">
                  <c:v>1.44933116260376</c:v>
                </c:pt>
                <c:pt idx="1584">
                  <c:v>1.47498016186909</c:v>
                </c:pt>
                <c:pt idx="1585">
                  <c:v>1.47937438017631</c:v>
                </c:pt>
                <c:pt idx="1586">
                  <c:v>1.5028637080793</c:v>
                </c:pt>
                <c:pt idx="1587">
                  <c:v>1.52203671142015</c:v>
                </c:pt>
                <c:pt idx="1588">
                  <c:v>1.58449889321465</c:v>
                </c:pt>
                <c:pt idx="1589">
                  <c:v>1.60466336295241</c:v>
                </c:pt>
                <c:pt idx="1590">
                  <c:v>1.64374542402543</c:v>
                </c:pt>
                <c:pt idx="1591">
                  <c:v>1.68356758885786</c:v>
                </c:pt>
                <c:pt idx="1592">
                  <c:v>1.67921441756129</c:v>
                </c:pt>
                <c:pt idx="1593">
                  <c:v>1.7353221096252</c:v>
                </c:pt>
                <c:pt idx="1594">
                  <c:v>1.7122355555142</c:v>
                </c:pt>
                <c:pt idx="1595">
                  <c:v>1.66975778491015</c:v>
                </c:pt>
                <c:pt idx="1596">
                  <c:v>1.58956513056446</c:v>
                </c:pt>
                <c:pt idx="1597">
                  <c:v>1.59575062834372</c:v>
                </c:pt>
                <c:pt idx="1598">
                  <c:v>1.64158678386863</c:v>
                </c:pt>
                <c:pt idx="1599">
                  <c:v>1.65076486526797</c:v>
                </c:pt>
                <c:pt idx="1600">
                  <c:v>1.66519304041899</c:v>
                </c:pt>
                <c:pt idx="1601">
                  <c:v>1.66504127714555</c:v>
                </c:pt>
                <c:pt idx="1602">
                  <c:v>1.58050687021826</c:v>
                </c:pt>
                <c:pt idx="1603">
                  <c:v>1.58421719804353</c:v>
                </c:pt>
                <c:pt idx="1604">
                  <c:v>1.59954156626037</c:v>
                </c:pt>
                <c:pt idx="1605">
                  <c:v>1.64245166349802</c:v>
                </c:pt>
                <c:pt idx="1606">
                  <c:v>1.6377143555632</c:v>
                </c:pt>
                <c:pt idx="1607">
                  <c:v>1.65487603023093</c:v>
                </c:pt>
                <c:pt idx="1608">
                  <c:v>1.6951531327647</c:v>
                </c:pt>
                <c:pt idx="1609">
                  <c:v>1.68456406037432</c:v>
                </c:pt>
                <c:pt idx="1610">
                  <c:v>1.70346155577729</c:v>
                </c:pt>
                <c:pt idx="1611">
                  <c:v>1.70282256046323</c:v>
                </c:pt>
                <c:pt idx="1612">
                  <c:v>1.68234447848541</c:v>
                </c:pt>
                <c:pt idx="1613">
                  <c:v>1.69150294182819</c:v>
                </c:pt>
                <c:pt idx="1614">
                  <c:v>1.66020248349506</c:v>
                </c:pt>
                <c:pt idx="1615">
                  <c:v>1.64198100620007</c:v>
                </c:pt>
                <c:pt idx="1616">
                  <c:v>1.64808191997393</c:v>
                </c:pt>
                <c:pt idx="1617">
                  <c:v>1.66591589034916</c:v>
                </c:pt>
                <c:pt idx="1618">
                  <c:v>1.696344879398</c:v>
                </c:pt>
                <c:pt idx="1619">
                  <c:v>1.70762553858483</c:v>
                </c:pt>
                <c:pt idx="1620">
                  <c:v>1.67665820994289</c:v>
                </c:pt>
                <c:pt idx="1621">
                  <c:v>1.65842624453305</c:v>
                </c:pt>
                <c:pt idx="1622">
                  <c:v>1.67104201307418</c:v>
                </c:pt>
                <c:pt idx="1623">
                  <c:v>1.68236522835293</c:v>
                </c:pt>
                <c:pt idx="1624">
                  <c:v>1.67320588471274</c:v>
                </c:pt>
                <c:pt idx="1625">
                  <c:v>1.64134686509745</c:v>
                </c:pt>
                <c:pt idx="1626">
                  <c:v>1.65465510073244</c:v>
                </c:pt>
                <c:pt idx="1627">
                  <c:v>1.68292985111153</c:v>
                </c:pt>
                <c:pt idx="1628">
                  <c:v>1.67720125283928</c:v>
                </c:pt>
                <c:pt idx="1629">
                  <c:v>1.68777156231915</c:v>
                </c:pt>
                <c:pt idx="1630">
                  <c:v>1.6895568054661</c:v>
                </c:pt>
                <c:pt idx="1631">
                  <c:v>1.67564649670556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1096096"/>
        <c:axId val="831096752"/>
      </c:lineChart>
      <c:dateAx>
        <c:axId val="831096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96752"/>
        <c:crosses val="autoZero"/>
        <c:auto val="1"/>
        <c:lblOffset val="100"/>
        <c:baseTimeUnit val="days"/>
        <c:majorUnit val="3"/>
        <c:majorTimeUnit val="years"/>
      </c:dateAx>
      <c:valAx>
        <c:axId val="8310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423861</xdr:colOff>
      <xdr:row>5</xdr:row>
      <xdr:rowOff>128588</xdr:rowOff>
    </xdr:from>
    <xdr:to>
      <xdr:col>12</xdr:col>
      <xdr:colOff>333375</xdr:colOff>
      <xdr:row>19</xdr:row>
      <xdr:rowOff>28576</xdr:rowOff>
    </xdr:to>
    <xdr:graphicFrame>
      <xdr:nvGraphicFramePr>
        <xdr:cNvPr id="3" name="图表 2"/>
        <xdr:cNvGraphicFramePr/>
      </xdr:nvGraphicFramePr>
      <xdr:xfrm>
        <a:off x="3150235" y="1073150"/>
        <a:ext cx="5801995" cy="2567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34"/>
  <sheetViews>
    <sheetView showGridLines="0" tabSelected="1" topLeftCell="A7" workbookViewId="0">
      <selection activeCell="P17" sqref="P17"/>
    </sheetView>
  </sheetViews>
  <sheetFormatPr defaultColWidth="8.87962962962963" defaultRowHeight="14.4" outlineLevelCol="2"/>
  <cols>
    <col min="1" max="1" width="18" style="1" customWidth="1"/>
    <col min="2" max="2" width="10.8796296296296" style="2" customWidth="1"/>
    <col min="3" max="3" width="10.8796296296296" style="3" customWidth="1"/>
    <col min="4" max="6" width="10.8796296296296" style="4" customWidth="1"/>
    <col min="7" max="8" width="8.87962962962963" style="4" customWidth="1"/>
    <col min="9" max="16384" width="8.87962962962963" style="4"/>
  </cols>
  <sheetData>
    <row r="1" spans="1:3">
      <c r="A1" s="5" t="s">
        <v>0</v>
      </c>
      <c r="B1" s="6" t="s">
        <v>1</v>
      </c>
      <c r="C1" s="7" t="s">
        <v>2</v>
      </c>
    </row>
    <row r="2" ht="15" customHeight="1" spans="1:3">
      <c r="A2" s="8">
        <v>41701</v>
      </c>
      <c r="B2" s="9">
        <v>1</v>
      </c>
      <c r="C2" s="9">
        <v>1</v>
      </c>
    </row>
    <row r="3" ht="15" customHeight="1" spans="1:3">
      <c r="A3" s="8">
        <v>41702</v>
      </c>
      <c r="B3" s="10">
        <f>VALUE("0.9992067862879993")</f>
        <v>0.999206786287999</v>
      </c>
      <c r="C3" s="9">
        <v>1.02103608993018</v>
      </c>
    </row>
    <row r="4" ht="15" customHeight="1" spans="1:3">
      <c r="A4" s="8">
        <v>41703</v>
      </c>
      <c r="B4" s="10">
        <f>VALUE("0.9966197162879993")</f>
        <v>0.996619716287999</v>
      </c>
      <c r="C4" s="9">
        <v>1.01555737036552</v>
      </c>
    </row>
    <row r="5" ht="15" customHeight="1" spans="1:3">
      <c r="A5" s="8">
        <v>41704</v>
      </c>
      <c r="B5" s="10">
        <f>VALUE("0.9934862562879992")</f>
        <v>0.993486256287999</v>
      </c>
      <c r="C5" s="9">
        <v>1.01429276025804</v>
      </c>
    </row>
    <row r="6" ht="15" customHeight="1" spans="1:3">
      <c r="A6" s="8">
        <v>41705</v>
      </c>
      <c r="B6" s="10">
        <f>VALUE("0.9960865362879993")</f>
        <v>0.996086536287999</v>
      </c>
      <c r="C6" s="9">
        <v>1.00918477165965</v>
      </c>
    </row>
    <row r="7" ht="15" customHeight="1" spans="1:3">
      <c r="A7" s="8">
        <v>41708</v>
      </c>
      <c r="B7" s="10">
        <f>VALUE("0.9924810962879993")</f>
        <v>0.992481096287999</v>
      </c>
      <c r="C7" s="9">
        <v>0.970903655472721</v>
      </c>
    </row>
    <row r="8" ht="15" customHeight="1" spans="1:3">
      <c r="A8" s="8">
        <v>41709</v>
      </c>
      <c r="B8" s="10">
        <f>VALUE("0.9581126662879993")</f>
        <v>0.958112666287999</v>
      </c>
      <c r="C8" s="9">
        <v>0.971913733872008</v>
      </c>
    </row>
    <row r="9" ht="15" customHeight="1" spans="1:3">
      <c r="A9" s="8">
        <v>41710</v>
      </c>
      <c r="B9" s="10">
        <f>VALUE("0.9642851862879993")</f>
        <v>0.964285186287999</v>
      </c>
      <c r="C9" s="9">
        <v>0.972266355862994</v>
      </c>
    </row>
    <row r="10" ht="15" customHeight="1" spans="1:3">
      <c r="A10" s="8">
        <v>41711</v>
      </c>
      <c r="B10" s="10">
        <f>VALUE("0.9634784762879993")</f>
        <v>0.963478476287999</v>
      </c>
      <c r="C10" s="9">
        <v>0.982700143790294</v>
      </c>
    </row>
    <row r="11" ht="15" customHeight="1" spans="1:3">
      <c r="A11" s="8">
        <v>41712</v>
      </c>
      <c r="B11" s="10">
        <f>VALUE("0.9731299562879993")</f>
        <v>0.973129956287999</v>
      </c>
      <c r="C11" s="9">
        <v>0.978129891152483</v>
      </c>
    </row>
    <row r="12" ht="15" customHeight="1" spans="1:3">
      <c r="A12" s="8">
        <v>41715</v>
      </c>
      <c r="B12" s="10">
        <f>VALUE("0.9712219562879993")</f>
        <v>0.971221956287999</v>
      </c>
      <c r="C12" s="9">
        <v>0.997791962582833</v>
      </c>
    </row>
    <row r="13" ht="15" customHeight="1" spans="1:3">
      <c r="A13" s="8">
        <v>41716</v>
      </c>
      <c r="B13" s="10">
        <f>VALUE("0.9873560862879993")</f>
        <v>0.987356086287999</v>
      </c>
      <c r="C13" s="9">
        <v>1.00333808777772</v>
      </c>
    </row>
    <row r="14" ht="15" customHeight="1" spans="1:3">
      <c r="A14" s="8">
        <v>41717</v>
      </c>
      <c r="B14" s="10">
        <f>VALUE("0.9913464562879993")</f>
        <v>0.991346456287999</v>
      </c>
      <c r="C14" s="9">
        <v>1.00119318026051</v>
      </c>
    </row>
    <row r="15" ht="15" customHeight="1" spans="1:3">
      <c r="A15" s="8">
        <v>41718</v>
      </c>
      <c r="B15" s="10">
        <f>VALUE("0.9935575362879993")</f>
        <v>0.993557536287999</v>
      </c>
      <c r="C15" s="9">
        <v>0.975011877727193</v>
      </c>
    </row>
    <row r="16" ht="15" customHeight="1" spans="1:3">
      <c r="A16" s="8">
        <v>41719</v>
      </c>
      <c r="B16" s="10">
        <f>VALUE("0.9723629962879993")</f>
        <v>0.972362996287999</v>
      </c>
      <c r="C16" s="9">
        <v>0.994080125676289</v>
      </c>
    </row>
    <row r="17" ht="15" customHeight="1" spans="1:3">
      <c r="A17" s="8">
        <v>41722</v>
      </c>
      <c r="B17" s="10">
        <f>VALUE("0.9952586961879992")</f>
        <v>0.995258696187999</v>
      </c>
      <c r="C17" s="9">
        <v>1.00249803253529</v>
      </c>
    </row>
    <row r="18" ht="15" customHeight="1" spans="1:3">
      <c r="A18" s="8">
        <v>41723</v>
      </c>
      <c r="B18" s="10">
        <f>VALUE("1.0076852961879992")</f>
        <v>1.00768529618799</v>
      </c>
      <c r="C18" s="9">
        <v>1.0038267785969</v>
      </c>
    </row>
    <row r="19" ht="15" customHeight="1" spans="1:3">
      <c r="A19" s="8">
        <v>41724</v>
      </c>
      <c r="B19" s="10">
        <f>VALUE("1.0119255361879993")</f>
        <v>1.01192553618799</v>
      </c>
      <c r="C19" s="9">
        <v>1.00643195590263</v>
      </c>
    </row>
    <row r="20" ht="15" customHeight="1" spans="1:3">
      <c r="A20" s="8">
        <v>41725</v>
      </c>
      <c r="B20" s="10">
        <f>VALUE("1.0096461061879993")</f>
        <v>1.00964610618799</v>
      </c>
      <c r="C20" s="9">
        <v>0.991980490597292</v>
      </c>
    </row>
    <row r="21" ht="15" customHeight="1" spans="1:3">
      <c r="A21" s="8">
        <v>41726</v>
      </c>
      <c r="B21" s="10">
        <f>VALUE("0.9987279360879991")</f>
        <v>0.998727936087999</v>
      </c>
      <c r="C21" s="9">
        <v>0.972174050391745</v>
      </c>
    </row>
    <row r="22" ht="15" customHeight="1" spans="1:3">
      <c r="A22" s="8">
        <v>41729</v>
      </c>
      <c r="B22" s="10">
        <f>VALUE("0.9866674059879993")</f>
        <v>0.986667405987999</v>
      </c>
      <c r="C22" s="9">
        <v>0.965946826515262</v>
      </c>
    </row>
    <row r="23" ht="15" customHeight="1" spans="1:3">
      <c r="A23" s="8">
        <v>41730</v>
      </c>
      <c r="B23" s="10">
        <f>VALUE("0.9813730559879993")</f>
        <v>0.981373055987999</v>
      </c>
      <c r="C23" s="9">
        <v>0.980774053057788</v>
      </c>
    </row>
    <row r="24" ht="15" customHeight="1" spans="1:3">
      <c r="A24" s="8">
        <v>41731</v>
      </c>
      <c r="B24" s="10">
        <f>VALUE("0.9930586672383189")</f>
        <v>0.993058667238318</v>
      </c>
      <c r="C24" s="9">
        <v>0.981416670166897</v>
      </c>
    </row>
    <row r="25" ht="15" customHeight="1" spans="1:3">
      <c r="A25" s="8">
        <v>41732</v>
      </c>
      <c r="B25" s="10">
        <f>VALUE("0.9992370073383183")</f>
        <v>0.999237007338318</v>
      </c>
      <c r="C25" s="9">
        <v>0.979967197603378</v>
      </c>
    </row>
    <row r="26" ht="15" customHeight="1" spans="1:3">
      <c r="A26" s="8">
        <v>41733</v>
      </c>
      <c r="B26" s="10">
        <f>VALUE("0.9940836528383185")</f>
        <v>0.994083652838318</v>
      </c>
      <c r="C26" s="9">
        <v>0.990769452875039</v>
      </c>
    </row>
    <row r="27" ht="15" customHeight="1" spans="1:3">
      <c r="A27" s="8">
        <v>41737</v>
      </c>
      <c r="B27" s="10">
        <f>VALUE("1.0043189165383186")</f>
        <v>1.00431891653831</v>
      </c>
      <c r="C27" s="9">
        <v>1.00143262115596</v>
      </c>
    </row>
    <row r="28" ht="15" customHeight="1" spans="1:3">
      <c r="A28" s="8">
        <v>41738</v>
      </c>
      <c r="B28" s="10">
        <f>VALUE("1.0157522750383186")</f>
        <v>1.01575227503831</v>
      </c>
      <c r="C28" s="9">
        <v>1.01071900428805</v>
      </c>
    </row>
    <row r="29" ht="15" customHeight="1" spans="1:3">
      <c r="A29" s="8">
        <v>41739</v>
      </c>
      <c r="B29" s="10">
        <f>VALUE("1.021563615238319")</f>
        <v>1.02156361523831</v>
      </c>
      <c r="C29" s="9">
        <v>1.01582296866971</v>
      </c>
    </row>
    <row r="30" ht="15" customHeight="1" spans="1:3">
      <c r="A30" s="8">
        <v>41740</v>
      </c>
      <c r="B30" s="10">
        <f>VALUE("1.0253064953383184")</f>
        <v>1.02530649533831</v>
      </c>
      <c r="C30" s="9">
        <v>1.01138476064336</v>
      </c>
    </row>
    <row r="31" ht="15" customHeight="1" spans="1:3">
      <c r="A31" s="8">
        <v>41743</v>
      </c>
      <c r="B31" s="10">
        <f>VALUE("1.0229258240383186")</f>
        <v>1.02292582403831</v>
      </c>
      <c r="C31" s="9">
        <v>1.01896437285475</v>
      </c>
    </row>
    <row r="32" ht="15" customHeight="1" spans="1:3">
      <c r="A32" s="8">
        <v>41744</v>
      </c>
      <c r="B32" s="10">
        <f>VALUE("1.0290456229383185")</f>
        <v>1.02904562293831</v>
      </c>
      <c r="C32" s="9">
        <v>1.01156383828786</v>
      </c>
    </row>
    <row r="33" ht="15" customHeight="1" spans="1:3">
      <c r="A33" s="8">
        <v>41745</v>
      </c>
      <c r="B33" s="10">
        <f>VALUE("1.0187903644383187")</f>
        <v>1.01879036443831</v>
      </c>
      <c r="C33" s="9">
        <v>1.01105502638503</v>
      </c>
    </row>
    <row r="34" ht="15" customHeight="1" spans="1:3">
      <c r="A34" s="8">
        <v>41746</v>
      </c>
      <c r="B34" s="10">
        <f>VALUE("1.020355595538319")</f>
        <v>1.02035559553831</v>
      </c>
      <c r="C34" s="9">
        <v>1.00981179492893</v>
      </c>
    </row>
    <row r="35" ht="15" customHeight="1" spans="1:3">
      <c r="A35" s="8">
        <v>41747</v>
      </c>
      <c r="B35" s="10">
        <f>VALUE("1.0193053790383186")</f>
        <v>1.01930537903831</v>
      </c>
      <c r="C35" s="9">
        <v>1.01341397192958</v>
      </c>
    </row>
    <row r="36" ht="15" customHeight="1" spans="1:3">
      <c r="A36" s="8">
        <v>41750</v>
      </c>
      <c r="B36" s="10">
        <f>VALUE("1.0211201215383183")</f>
        <v>1.02112012153831</v>
      </c>
      <c r="C36" s="9">
        <v>0.997335968524588</v>
      </c>
    </row>
    <row r="37" ht="15" customHeight="1" spans="1:3">
      <c r="A37" s="8">
        <v>41751</v>
      </c>
      <c r="B37" s="10">
        <f>VALUE("1.0022016362383181")</f>
        <v>1.00220163623831</v>
      </c>
      <c r="C37" s="9">
        <v>0.992766470427414</v>
      </c>
    </row>
    <row r="38" ht="15" customHeight="1" spans="1:3">
      <c r="A38" s="8">
        <v>41752</v>
      </c>
      <c r="B38" s="10">
        <f>VALUE("1.0002125383383182")</f>
        <v>1.00021253833831</v>
      </c>
      <c r="C38" s="9">
        <v>0.988238975092362</v>
      </c>
    </row>
    <row r="39" ht="15" customHeight="1" spans="1:3">
      <c r="A39" s="8">
        <v>41753</v>
      </c>
      <c r="B39" s="10">
        <f>VALUE("0.9997273175383183")</f>
        <v>0.999727317538318</v>
      </c>
      <c r="C39" s="9">
        <v>0.97708258874844</v>
      </c>
    </row>
    <row r="40" ht="15" customHeight="1" spans="1:3">
      <c r="A40" s="8">
        <v>41754</v>
      </c>
      <c r="B40" s="10">
        <f>VALUE("0.9928004739383184")</f>
        <v>0.992800473938318</v>
      </c>
      <c r="C40" s="9">
        <v>0.955922754153809</v>
      </c>
    </row>
    <row r="41" ht="15" customHeight="1" spans="1:3">
      <c r="A41" s="8">
        <v>41757</v>
      </c>
      <c r="B41" s="10">
        <f>VALUE("0.9726360544383184")</f>
        <v>0.972636054438318</v>
      </c>
      <c r="C41" s="9">
        <v>0.926725049667637</v>
      </c>
    </row>
    <row r="42" ht="15" customHeight="1" spans="1:3">
      <c r="A42" s="8">
        <v>41758</v>
      </c>
      <c r="B42" s="10">
        <f>VALUE("0.9469368651383178")</f>
        <v>0.946936865138317</v>
      </c>
      <c r="C42" s="9">
        <v>0.940390535142855</v>
      </c>
    </row>
    <row r="43" ht="15" customHeight="1" spans="1:3">
      <c r="A43" s="8">
        <v>41759</v>
      </c>
      <c r="B43" s="10">
        <f>VALUE("0.9577257345383186")</f>
        <v>0.957725734538318</v>
      </c>
      <c r="C43" s="9">
        <v>0.947242770180252</v>
      </c>
    </row>
    <row r="44" ht="15" customHeight="1" spans="1:3">
      <c r="A44" s="8">
        <v>41763</v>
      </c>
      <c r="B44" s="10">
        <f>VALUE("0.9626952479383184")</f>
        <v>0.962695247938318</v>
      </c>
      <c r="C44" s="9">
        <v>0.947242770180252</v>
      </c>
    </row>
    <row r="45" ht="15" customHeight="1" spans="1:3">
      <c r="A45" s="8">
        <v>41764</v>
      </c>
      <c r="B45" s="10">
        <f>VALUE("0.9626952479383184")</f>
        <v>0.962695247938318</v>
      </c>
      <c r="C45" s="9">
        <v>0.955320882239094</v>
      </c>
    </row>
    <row r="46" ht="15" customHeight="1" spans="1:3">
      <c r="A46" s="8">
        <v>41765</v>
      </c>
      <c r="B46" s="10">
        <f>VALUE("0.9667348997726385")</f>
        <v>0.966734899772638</v>
      </c>
      <c r="C46" s="9">
        <v>0.960273686979822</v>
      </c>
    </row>
    <row r="47" ht="15" customHeight="1" spans="1:3">
      <c r="A47" s="8">
        <v>41766</v>
      </c>
      <c r="B47" s="10">
        <f>VALUE("0.9725804992726386")</f>
        <v>0.972580499272638</v>
      </c>
      <c r="C47" s="9">
        <v>0.943166993173167</v>
      </c>
    </row>
    <row r="48" ht="15" customHeight="1" spans="1:3">
      <c r="A48" s="8">
        <v>41767</v>
      </c>
      <c r="B48" s="10">
        <f>VALUE("0.9593970860726383")</f>
        <v>0.959397086072638</v>
      </c>
      <c r="C48" s="9">
        <v>0.944184616978824</v>
      </c>
    </row>
    <row r="49" ht="15" customHeight="1" spans="1:3">
      <c r="A49" s="8">
        <v>41768</v>
      </c>
      <c r="B49" s="10">
        <f>VALUE("0.9625104258726386")</f>
        <v>0.962510425872638</v>
      </c>
      <c r="C49" s="9">
        <v>0.934629868893533</v>
      </c>
    </row>
    <row r="50" ht="15" customHeight="1" spans="1:3">
      <c r="A50" s="8">
        <v>41771</v>
      </c>
      <c r="B50" s="10">
        <f>VALUE("0.9573928743726384")</f>
        <v>0.957392874372638</v>
      </c>
      <c r="C50" s="9">
        <v>0.958960283244494</v>
      </c>
    </row>
    <row r="51" ht="15" customHeight="1" spans="1:3">
      <c r="A51" s="8">
        <v>41772</v>
      </c>
      <c r="B51" s="10">
        <f>VALUE("0.9812611913726387")</f>
        <v>0.981261191372638</v>
      </c>
      <c r="C51" s="9">
        <v>0.957484401758683</v>
      </c>
    </row>
    <row r="52" ht="15" customHeight="1" spans="1:3">
      <c r="A52" s="8">
        <v>41773</v>
      </c>
      <c r="B52" s="10">
        <f>VALUE("0.980192819172638")</f>
        <v>0.980192819172638</v>
      </c>
      <c r="C52" s="9">
        <v>0.956707979443294</v>
      </c>
    </row>
    <row r="53" ht="15" customHeight="1" spans="1:3">
      <c r="A53" s="8">
        <v>41774</v>
      </c>
      <c r="B53" s="10">
        <f>VALUE("0.9787562205726382")</f>
        <v>0.978756220572638</v>
      </c>
      <c r="C53" s="9">
        <v>0.938733312390638</v>
      </c>
    </row>
    <row r="54" ht="15" customHeight="1" spans="1:3">
      <c r="A54" s="8">
        <v>41775</v>
      </c>
      <c r="B54" s="10">
        <f>VALUE("0.9607675046726382")</f>
        <v>0.960767504672638</v>
      </c>
      <c r="C54" s="9">
        <v>0.937304463937861</v>
      </c>
    </row>
    <row r="55" ht="15" customHeight="1" spans="1:3">
      <c r="A55" s="8">
        <v>41778</v>
      </c>
      <c r="B55" s="10">
        <f>VALUE("0.9626417284726383")</f>
        <v>0.962641728472638</v>
      </c>
      <c r="C55" s="9">
        <v>0.93194923752411</v>
      </c>
    </row>
    <row r="56" ht="15" customHeight="1" spans="1:3">
      <c r="A56" s="8">
        <v>41779</v>
      </c>
      <c r="B56" s="10">
        <f>VALUE("0.9581037125726385")</f>
        <v>0.958103712572638</v>
      </c>
      <c r="C56" s="9">
        <v>0.934551396667294</v>
      </c>
    </row>
    <row r="57" ht="15" customHeight="1" spans="1:3">
      <c r="A57" s="8">
        <v>41780</v>
      </c>
      <c r="B57" s="10">
        <f>VALUE("0.9608406233726381")</f>
        <v>0.960840623372638</v>
      </c>
      <c r="C57" s="9">
        <v>0.94250526103459</v>
      </c>
    </row>
    <row r="58" ht="15" customHeight="1" spans="1:3">
      <c r="A58" s="8">
        <v>41781</v>
      </c>
      <c r="B58" s="10">
        <f>VALUE("0.9705426469726383")</f>
        <v>0.970542646972638</v>
      </c>
      <c r="C58" s="9">
        <v>0.942204953861097</v>
      </c>
    </row>
    <row r="59" ht="15" customHeight="1" spans="1:3">
      <c r="A59" s="8">
        <v>41782</v>
      </c>
      <c r="B59" s="10">
        <f>VALUE("0.9667735615726382")</f>
        <v>0.966773561572638</v>
      </c>
      <c r="C59" s="9">
        <v>0.952371885916473</v>
      </c>
    </row>
    <row r="60" ht="15" customHeight="1" spans="1:3">
      <c r="A60" s="8">
        <v>41785</v>
      </c>
      <c r="B60" s="10">
        <f>VALUE("0.976436160472638")</f>
        <v>0.976436160472638</v>
      </c>
      <c r="C60" s="9">
        <v>0.962664826258214</v>
      </c>
    </row>
    <row r="61" ht="15" customHeight="1" spans="1:3">
      <c r="A61" s="8">
        <v>41786</v>
      </c>
      <c r="B61" s="10">
        <f>VALUE("0.9829506601726379")</f>
        <v>0.982950660172637</v>
      </c>
      <c r="C61" s="9">
        <v>0.960359704612431</v>
      </c>
    </row>
    <row r="62" ht="15" customHeight="1" spans="1:3">
      <c r="A62" s="8">
        <v>41787</v>
      </c>
      <c r="B62" s="10">
        <f>VALUE("0.9799051220726381")</f>
        <v>0.979905122072638</v>
      </c>
      <c r="C62" s="9">
        <v>0.971241689678059</v>
      </c>
    </row>
    <row r="63" ht="15" customHeight="1" spans="1:3">
      <c r="A63" s="8">
        <v>41788</v>
      </c>
      <c r="B63" s="10">
        <f>VALUE("0.9910205682726382")</f>
        <v>0.991020568272638</v>
      </c>
      <c r="C63" s="9">
        <v>0.961251320131722</v>
      </c>
    </row>
    <row r="64" ht="15" customHeight="1" spans="1:3">
      <c r="A64" s="8">
        <v>41789</v>
      </c>
      <c r="B64" s="10">
        <f>VALUE("0.980320494772638")</f>
        <v>0.980320494772638</v>
      </c>
      <c r="C64" s="9">
        <v>0.963105226476629</v>
      </c>
    </row>
    <row r="65" ht="15" customHeight="1" spans="1:3">
      <c r="A65" s="8">
        <v>41793</v>
      </c>
      <c r="B65" s="10">
        <f>VALUE("0.9825277057726376")</f>
        <v>0.982527705772637</v>
      </c>
      <c r="C65" s="9">
        <v>0.961464855131969</v>
      </c>
    </row>
    <row r="66" ht="15" customHeight="1" spans="1:3">
      <c r="A66" s="8">
        <v>41794</v>
      </c>
      <c r="B66" s="10">
        <f>VALUE("0.9808509731011376")</f>
        <v>0.980850973101137</v>
      </c>
      <c r="C66" s="9">
        <v>0.953058769409614</v>
      </c>
    </row>
    <row r="67" ht="15" customHeight="1" spans="1:3">
      <c r="A67" s="8">
        <v>41795</v>
      </c>
      <c r="B67" s="10">
        <f>VALUE("0.974113918701138")</f>
        <v>0.974113918701138</v>
      </c>
      <c r="C67" s="9">
        <v>0.963813740134695</v>
      </c>
    </row>
    <row r="68" ht="15" customHeight="1" spans="1:3">
      <c r="A68" s="8">
        <v>41796</v>
      </c>
      <c r="B68" s="10">
        <f>VALUE("0.9846989290011374")</f>
        <v>0.984698929001137</v>
      </c>
      <c r="C68" s="9">
        <v>0.960362471261432</v>
      </c>
    </row>
    <row r="69" ht="15" customHeight="1" spans="1:3">
      <c r="A69" s="8">
        <v>41799</v>
      </c>
      <c r="B69" s="10">
        <f>VALUE("0.9811375978011371")</f>
        <v>0.981137597801137</v>
      </c>
      <c r="C69" s="9">
        <v>0.955104832103389</v>
      </c>
    </row>
    <row r="70" ht="15" customHeight="1" spans="1:3">
      <c r="A70" s="8">
        <v>41800</v>
      </c>
      <c r="B70" s="10">
        <f>VALUE("0.977300932301137")</f>
        <v>0.977300932301137</v>
      </c>
      <c r="C70" s="9">
        <v>0.965816794012166</v>
      </c>
    </row>
    <row r="71" ht="15" customHeight="1" spans="1:3">
      <c r="A71" s="8">
        <v>41801</v>
      </c>
      <c r="B71" s="10">
        <f>VALUE("0.9886533074011373")</f>
        <v>0.988653307401137</v>
      </c>
      <c r="C71" s="9">
        <v>0.970352086267133</v>
      </c>
    </row>
    <row r="72" ht="15" customHeight="1" spans="1:3">
      <c r="A72" s="8">
        <v>41802</v>
      </c>
      <c r="B72" s="10">
        <f>VALUE("0.993898458901138")</f>
        <v>0.993898458901138</v>
      </c>
      <c r="C72" s="9">
        <v>0.968355571741849</v>
      </c>
    </row>
    <row r="73" ht="15" customHeight="1" spans="1:3">
      <c r="A73" s="8">
        <v>41803</v>
      </c>
      <c r="B73" s="10">
        <f>VALUE("0.9896205602011378")</f>
        <v>0.989620560201137</v>
      </c>
      <c r="C73" s="9">
        <v>0.978779299127323</v>
      </c>
    </row>
    <row r="74" ht="15" customHeight="1" spans="1:3">
      <c r="A74" s="8">
        <v>41806</v>
      </c>
      <c r="B74" s="10">
        <f>VALUE("0.9993872218011375")</f>
        <v>0.999387221801137</v>
      </c>
      <c r="C74" s="9">
        <v>0.984670752420377</v>
      </c>
    </row>
    <row r="75" ht="15" customHeight="1" spans="1:3">
      <c r="A75" s="8">
        <v>41807</v>
      </c>
      <c r="B75" s="10">
        <f>VALUE("1.0073285352011379")</f>
        <v>1.00732853520113</v>
      </c>
      <c r="C75" s="9">
        <v>0.97570756419443</v>
      </c>
    </row>
    <row r="76" ht="15" customHeight="1" spans="1:3">
      <c r="A76" s="8">
        <v>41808</v>
      </c>
      <c r="B76" s="10">
        <f>VALUE("1.0007153271011378")</f>
        <v>1.00071532710113</v>
      </c>
      <c r="C76" s="9">
        <v>0.970364158917324</v>
      </c>
    </row>
    <row r="77" ht="15" customHeight="1" spans="1:3">
      <c r="A77" s="8">
        <v>41809</v>
      </c>
      <c r="B77" s="10">
        <f>VALUE("0.9957170826011371")</f>
        <v>0.995717082601137</v>
      </c>
      <c r="C77" s="9">
        <v>0.944607914276135</v>
      </c>
    </row>
    <row r="78" ht="15" customHeight="1" spans="1:3">
      <c r="A78" s="8">
        <v>41810</v>
      </c>
      <c r="B78" s="10">
        <f>VALUE("0.9726092647011373")</f>
        <v>0.972609264701137</v>
      </c>
      <c r="C78" s="9">
        <v>0.953070842059805</v>
      </c>
    </row>
    <row r="79" ht="15" customHeight="1" spans="1:3">
      <c r="A79" s="8">
        <v>41813</v>
      </c>
      <c r="B79" s="10">
        <f>VALUE("0.9808852790011374")</f>
        <v>0.980885279001137</v>
      </c>
      <c r="C79" s="9">
        <v>0.959745257020434</v>
      </c>
    </row>
    <row r="80" ht="15" customHeight="1" spans="1:3">
      <c r="A80" s="8">
        <v>41814</v>
      </c>
      <c r="B80" s="10">
        <f>VALUE("0.9879777452011363")</f>
        <v>0.987977745201136</v>
      </c>
      <c r="C80" s="9">
        <v>0.965611558958925</v>
      </c>
    </row>
    <row r="81" ht="15" customHeight="1" spans="1:3">
      <c r="A81" s="8">
        <v>41815</v>
      </c>
      <c r="B81" s="10">
        <f>VALUE("0.9969224375011371")</f>
        <v>0.996922437501137</v>
      </c>
      <c r="C81" s="9">
        <v>0.959280208474547</v>
      </c>
    </row>
    <row r="82" ht="15" customHeight="1" spans="1:3">
      <c r="A82" s="8">
        <v>41816</v>
      </c>
      <c r="B82" s="10">
        <f>VALUE("0.9921924231011373")</f>
        <v>0.992192423101137</v>
      </c>
      <c r="C82" s="9">
        <v>0.971332737581581</v>
      </c>
    </row>
    <row r="83" ht="15" customHeight="1" spans="1:3">
      <c r="A83" s="8">
        <v>41817</v>
      </c>
      <c r="B83" s="10">
        <f>VALUE("1.0047589065011373")</f>
        <v>1.00475890650113</v>
      </c>
      <c r="C83" s="9">
        <v>0.978217417866365</v>
      </c>
    </row>
    <row r="84" ht="15" customHeight="1" spans="1:3">
      <c r="A84" s="8">
        <v>41820</v>
      </c>
      <c r="B84" s="10">
        <f>VALUE("1.0136031904011369")</f>
        <v>1.01360319040113</v>
      </c>
      <c r="C84" s="9">
        <v>0.98716626982021</v>
      </c>
    </row>
    <row r="85" ht="15" customHeight="1" spans="1:3">
      <c r="A85" s="8">
        <v>41821</v>
      </c>
      <c r="B85" s="10">
        <f>VALUE("1.021909976501137")</f>
        <v>1.02190997650113</v>
      </c>
      <c r="C85" s="9">
        <v>0.993912617654892</v>
      </c>
    </row>
    <row r="86" ht="15" customHeight="1" spans="1:3">
      <c r="A86" s="8">
        <v>41822</v>
      </c>
      <c r="B86" s="10">
        <f>VALUE("1.0283707474400154")</f>
        <v>1.02837074744001</v>
      </c>
      <c r="C86" s="9">
        <v>1.00085036729781</v>
      </c>
    </row>
    <row r="87" ht="15" customHeight="1" spans="1:3">
      <c r="A87" s="8">
        <v>41823</v>
      </c>
      <c r="B87" s="10">
        <f>VALUE("1.0339760571400152")</f>
        <v>1.03397605714001</v>
      </c>
      <c r="C87" s="9">
        <v>1.01099566918826</v>
      </c>
    </row>
    <row r="88" ht="15" customHeight="1" spans="1:3">
      <c r="A88" s="8">
        <v>41824</v>
      </c>
      <c r="B88" s="10">
        <f>VALUE("1.0428495976400152")</f>
        <v>1.04284959764001</v>
      </c>
      <c r="C88" s="9">
        <v>1.00720133583874</v>
      </c>
    </row>
    <row r="89" ht="15" customHeight="1" spans="1:3">
      <c r="A89" s="8">
        <v>41827</v>
      </c>
      <c r="B89" s="10">
        <f>VALUE("1.0401923751400148")</f>
        <v>1.04019237514001</v>
      </c>
      <c r="C89" s="9">
        <v>1.0096981108063</v>
      </c>
    </row>
    <row r="90" ht="15" customHeight="1" spans="1:3">
      <c r="A90" s="8">
        <v>41828</v>
      </c>
      <c r="B90" s="10">
        <f>VALUE("1.0421858941400155")</f>
        <v>1.04218589414001</v>
      </c>
      <c r="C90" s="9">
        <v>1.01604103091378</v>
      </c>
    </row>
    <row r="91" ht="15" customHeight="1" spans="1:3">
      <c r="A91" s="8">
        <v>41829</v>
      </c>
      <c r="B91" s="10">
        <f>VALUE("1.0483287868400153")</f>
        <v>1.04832878684001</v>
      </c>
      <c r="C91" s="9">
        <v>1.00162855020801</v>
      </c>
    </row>
    <row r="92" ht="15" customHeight="1" spans="1:3">
      <c r="A92" s="8">
        <v>41830</v>
      </c>
      <c r="B92" s="10">
        <f>VALUE("1.0335189853400153")</f>
        <v>1.03351898534001</v>
      </c>
      <c r="C92" s="9">
        <v>1.00157673841761</v>
      </c>
    </row>
    <row r="93" ht="15" customHeight="1" spans="1:3">
      <c r="A93" s="8">
        <v>41831</v>
      </c>
      <c r="B93" s="10">
        <f>VALUE("1.0372427868400151")</f>
        <v>1.03724278684001</v>
      </c>
      <c r="C93" s="9">
        <v>1.0135369620534</v>
      </c>
    </row>
    <row r="94" ht="15" customHeight="1" spans="1:3">
      <c r="A94" s="8">
        <v>41834</v>
      </c>
      <c r="B94" s="10">
        <f>VALUE("1.0454917441400151")</f>
        <v>1.04549174414001</v>
      </c>
      <c r="C94" s="9">
        <v>1.02889211552822</v>
      </c>
    </row>
    <row r="95" ht="15" customHeight="1" spans="1:3">
      <c r="A95" s="8">
        <v>41835</v>
      </c>
      <c r="B95" s="10">
        <f>VALUE("1.0607401035400157")</f>
        <v>1.06074010354001</v>
      </c>
      <c r="C95" s="9">
        <v>1.02947336333219</v>
      </c>
    </row>
    <row r="96" ht="15" customHeight="1" spans="1:3">
      <c r="A96" s="8">
        <v>41836</v>
      </c>
      <c r="B96" s="10">
        <f>VALUE("1.063087257340015")</f>
        <v>1.06308725734001</v>
      </c>
      <c r="C96" s="9">
        <v>1.02167795249865</v>
      </c>
    </row>
    <row r="97" ht="15" customHeight="1" spans="1:3">
      <c r="A97" s="8">
        <v>41837</v>
      </c>
      <c r="B97" s="10">
        <f>VALUE("1.060475529040015")</f>
        <v>1.06047552904001</v>
      </c>
      <c r="C97" s="9">
        <v>1.01396176843198</v>
      </c>
    </row>
    <row r="98" ht="15" customHeight="1" spans="1:3">
      <c r="A98" s="8">
        <v>41838</v>
      </c>
      <c r="B98" s="10">
        <f>VALUE("1.0560603631400152")</f>
        <v>1.05606036314001</v>
      </c>
      <c r="C98" s="9">
        <v>1.01674879003121</v>
      </c>
    </row>
    <row r="99" ht="15" customHeight="1" spans="1:3">
      <c r="A99" s="8">
        <v>41841</v>
      </c>
      <c r="B99" s="10">
        <f>VALUE("1.0629709747400153")</f>
        <v>1.06297097474001</v>
      </c>
      <c r="C99" s="9">
        <v>1.01366045520431</v>
      </c>
    </row>
    <row r="100" ht="15" customHeight="1" spans="1:3">
      <c r="A100" s="8">
        <v>41842</v>
      </c>
      <c r="B100" s="10">
        <f>VALUE("1.0616459161400154")</f>
        <v>1.06164591614001</v>
      </c>
      <c r="C100" s="9">
        <v>1.02700224274629</v>
      </c>
    </row>
    <row r="101" ht="15" customHeight="1" spans="1:3">
      <c r="A101" s="8">
        <v>41843</v>
      </c>
      <c r="B101" s="10">
        <f>VALUE("1.0748809921400153")</f>
        <v>1.07488099214001</v>
      </c>
      <c r="C101" s="9">
        <v>1.02041887568918</v>
      </c>
    </row>
    <row r="102" ht="15" customHeight="1" spans="1:3">
      <c r="A102" s="8">
        <v>41844</v>
      </c>
      <c r="B102" s="10">
        <f>VALUE("1.0722395888400147")</f>
        <v>1.07223958884001</v>
      </c>
      <c r="C102" s="9">
        <v>1.01969200154228</v>
      </c>
    </row>
    <row r="103" ht="15" customHeight="1" spans="1:3">
      <c r="A103" s="8">
        <v>41845</v>
      </c>
      <c r="B103" s="10">
        <f>VALUE("1.0761895747400148")</f>
        <v>1.07618957474001</v>
      </c>
      <c r="C103" s="9">
        <v>1.02864035046903</v>
      </c>
    </row>
    <row r="104" ht="15" customHeight="1" spans="1:3">
      <c r="A104" s="8">
        <v>41848</v>
      </c>
      <c r="B104" s="10">
        <f>VALUE("1.0860902722400152")</f>
        <v>1.08609027224001</v>
      </c>
      <c r="C104" s="9">
        <v>1.048402272777</v>
      </c>
    </row>
    <row r="105" ht="15" customHeight="1" spans="1:3">
      <c r="A105" s="8">
        <v>41849</v>
      </c>
      <c r="B105" s="10">
        <f>VALUE("1.106394008240015")</f>
        <v>1.10639400824001</v>
      </c>
      <c r="C105" s="9">
        <v>1.05833429118075</v>
      </c>
    </row>
    <row r="106" ht="15" customHeight="1" spans="1:3">
      <c r="A106" s="8">
        <v>41850</v>
      </c>
      <c r="B106" s="10">
        <f>VALUE("1.116242813040015")</f>
        <v>1.11624281304001</v>
      </c>
      <c r="C106" s="9">
        <v>1.06008834664804</v>
      </c>
    </row>
    <row r="107" ht="15" customHeight="1" spans="1:3">
      <c r="A107" s="8">
        <v>41851</v>
      </c>
      <c r="B107" s="10">
        <f>VALUE("1.115464932240015")</f>
        <v>1.11546493224001</v>
      </c>
      <c r="C107" s="9">
        <v>1.07070448189593</v>
      </c>
    </row>
    <row r="108" ht="15" customHeight="1" spans="1:3">
      <c r="A108" s="8">
        <v>41852</v>
      </c>
      <c r="B108" s="10">
        <f>VALUE("1.1268852031400158")</f>
        <v>1.12688520314001</v>
      </c>
      <c r="C108" s="9">
        <v>1.05892710860782</v>
      </c>
    </row>
    <row r="109" ht="15" customHeight="1" spans="1:3">
      <c r="A109" s="8">
        <v>41855</v>
      </c>
      <c r="B109" s="10">
        <f>VALUE("1.1173218077879554")</f>
        <v>1.11732180778795</v>
      </c>
      <c r="C109" s="9">
        <v>1.07618798021796</v>
      </c>
    </row>
    <row r="110" ht="15" customHeight="1" spans="1:3">
      <c r="A110" s="8">
        <v>41856</v>
      </c>
      <c r="B110" s="10">
        <f>VALUE("1.138595789687956")</f>
        <v>1.13859578968795</v>
      </c>
      <c r="C110" s="9">
        <v>1.08153842787434</v>
      </c>
    </row>
    <row r="111" ht="15" customHeight="1" spans="1:3">
      <c r="A111" s="8">
        <v>41857</v>
      </c>
      <c r="B111" s="10">
        <f>VALUE("1.144697087387956")</f>
        <v>1.14469708738795</v>
      </c>
      <c r="C111" s="9">
        <v>1.08870178516769</v>
      </c>
    </row>
    <row r="112" ht="15" customHeight="1" spans="1:3">
      <c r="A112" s="8">
        <v>41858</v>
      </c>
      <c r="B112" s="10">
        <f>VALUE("1.1521643325879545")</f>
        <v>1.15216433258795</v>
      </c>
      <c r="C112" s="9">
        <v>1.07800969282902</v>
      </c>
    </row>
    <row r="113" ht="15" customHeight="1" spans="1:3">
      <c r="A113" s="8">
        <v>41859</v>
      </c>
      <c r="B113" s="10">
        <f>VALUE("1.1387575612879552")</f>
        <v>1.13875756128795</v>
      </c>
      <c r="C113" s="9">
        <v>1.08445020019221</v>
      </c>
    </row>
    <row r="114" ht="15" customHeight="1" spans="1:3">
      <c r="A114" s="8">
        <v>41862</v>
      </c>
      <c r="B114" s="10">
        <f>VALUE("1.1435965908879546")</f>
        <v>1.14359659088795</v>
      </c>
      <c r="C114" s="9">
        <v>1.10087931650691</v>
      </c>
    </row>
    <row r="115" ht="15" customHeight="1" spans="1:3">
      <c r="A115" s="8">
        <v>41863</v>
      </c>
      <c r="B115" s="10">
        <f>VALUE("1.1653556604879556")</f>
        <v>1.16535566048795</v>
      </c>
      <c r="C115" s="9">
        <v>1.10661080718494</v>
      </c>
    </row>
    <row r="116" ht="15" customHeight="1" spans="1:3">
      <c r="A116" s="8">
        <v>41864</v>
      </c>
      <c r="B116" s="10">
        <f>VALUE("1.1715202986879552")</f>
        <v>1.17152029868795</v>
      </c>
      <c r="C116" s="9">
        <v>1.10711458881685</v>
      </c>
    </row>
    <row r="117" ht="15" customHeight="1" spans="1:3">
      <c r="A117" s="8">
        <v>41865</v>
      </c>
      <c r="B117" s="10">
        <f>VALUE("1.1743351801879551")</f>
        <v>1.17433518018795</v>
      </c>
      <c r="C117" s="9">
        <v>1.09999549790753</v>
      </c>
    </row>
    <row r="118" ht="15" customHeight="1" spans="1:3">
      <c r="A118" s="8">
        <v>41866</v>
      </c>
      <c r="B118" s="10">
        <f>VALUE("1.1686550570879548")</f>
        <v>1.16865505708795</v>
      </c>
      <c r="C118" s="9">
        <v>1.11260437497752</v>
      </c>
    </row>
    <row r="119" ht="15" customHeight="1" spans="1:3">
      <c r="A119" s="8">
        <v>41869</v>
      </c>
      <c r="B119" s="10">
        <f>VALUE("1.1824588923879555")</f>
        <v>1.18245889238795</v>
      </c>
      <c r="C119" s="9">
        <v>1.12767204846968</v>
      </c>
    </row>
    <row r="120" ht="15" customHeight="1" spans="1:3">
      <c r="A120" s="8">
        <v>41870</v>
      </c>
      <c r="B120" s="10">
        <f>VALUE("1.1962563464879548")</f>
        <v>1.19625634648795</v>
      </c>
      <c r="C120" s="9">
        <v>1.13104082089997</v>
      </c>
    </row>
    <row r="121" ht="15" customHeight="1" spans="1:3">
      <c r="A121" s="8">
        <v>41871</v>
      </c>
      <c r="B121" s="10">
        <f>VALUE("1.1959156910879556")</f>
        <v>1.19591569108795</v>
      </c>
      <c r="C121" s="9">
        <v>1.13115676864451</v>
      </c>
    </row>
    <row r="122" ht="15" customHeight="1" spans="1:3">
      <c r="A122" s="8">
        <v>41872</v>
      </c>
      <c r="B122" s="10">
        <f>VALUE("1.1978419077879552")</f>
        <v>1.19784190778795</v>
      </c>
      <c r="C122" s="9">
        <v>1.1306640536086</v>
      </c>
    </row>
    <row r="123" ht="15" customHeight="1" spans="1:3">
      <c r="A123" s="8">
        <v>41873</v>
      </c>
      <c r="B123" s="10">
        <f>VALUE("1.1959350036879552")</f>
        <v>1.19593500368795</v>
      </c>
      <c r="C123" s="9">
        <v>1.13728187802146</v>
      </c>
    </row>
    <row r="124" ht="15" customHeight="1" spans="1:3">
      <c r="A124" s="8">
        <v>41876</v>
      </c>
      <c r="B124" s="10">
        <f>VALUE("1.2047285242879555")</f>
        <v>1.20472852428795</v>
      </c>
      <c r="C124" s="9">
        <v>1.12857699420689</v>
      </c>
    </row>
    <row r="125" ht="15" customHeight="1" spans="1:3">
      <c r="A125" s="8">
        <v>41877</v>
      </c>
      <c r="B125" s="10">
        <f>VALUE("1.1985182319879553")</f>
        <v>1.19851823198795</v>
      </c>
      <c r="C125" s="9">
        <v>1.1085680855971</v>
      </c>
    </row>
    <row r="126" ht="15" customHeight="1" spans="1:3">
      <c r="A126" s="8">
        <v>41878</v>
      </c>
      <c r="B126" s="10">
        <f>VALUE("1.176596970387955")</f>
        <v>1.17659697038795</v>
      </c>
      <c r="C126" s="9">
        <v>1.11199470614289</v>
      </c>
    </row>
    <row r="127" ht="15" customHeight="1" spans="1:3">
      <c r="A127" s="8">
        <v>41879</v>
      </c>
      <c r="B127" s="10">
        <f>VALUE("1.181831274087955")</f>
        <v>1.18183127408795</v>
      </c>
      <c r="C127" s="9">
        <v>1.10200509113719</v>
      </c>
    </row>
    <row r="128" ht="15" customHeight="1" spans="1:3">
      <c r="A128" s="8">
        <v>41880</v>
      </c>
      <c r="B128" s="10">
        <f>VALUE("1.169329800487956")</f>
        <v>1.16932980048795</v>
      </c>
      <c r="C128" s="9">
        <v>1.11367154695167</v>
      </c>
    </row>
    <row r="129" ht="15" customHeight="1" spans="1:3">
      <c r="A129" s="8">
        <v>41883</v>
      </c>
      <c r="B129" s="10">
        <f>VALUE("1.1798576024879566")</f>
        <v>1.17985760248795</v>
      </c>
      <c r="C129" s="9">
        <v>1.13368271918337</v>
      </c>
    </row>
    <row r="130" ht="15" customHeight="1" spans="1:3">
      <c r="A130" s="8">
        <v>41884</v>
      </c>
      <c r="B130" s="10">
        <f>VALUE("1.1998226453931358")</f>
        <v>1.19982264539313</v>
      </c>
      <c r="C130" s="9">
        <v>1.15095616647078</v>
      </c>
    </row>
    <row r="131" ht="15" customHeight="1" spans="1:3">
      <c r="A131" s="8">
        <v>41885</v>
      </c>
      <c r="B131" s="10">
        <f>VALUE("1.2149537648931361")</f>
        <v>1.21495376489313</v>
      </c>
      <c r="C131" s="9">
        <v>1.15911451135068</v>
      </c>
    </row>
    <row r="132" ht="15" customHeight="1" spans="1:3">
      <c r="A132" s="8">
        <v>41886</v>
      </c>
      <c r="B132" s="10">
        <f>VALUE("1.2229823544931362")</f>
        <v>1.22298235449313</v>
      </c>
      <c r="C132" s="9">
        <v>1.16900628758713</v>
      </c>
    </row>
    <row r="133" ht="15" customHeight="1" spans="1:3">
      <c r="A133" s="8">
        <v>41887</v>
      </c>
      <c r="B133" s="10">
        <f>VALUE("1.2320691231931362")</f>
        <v>1.23206912319313</v>
      </c>
      <c r="C133" s="9">
        <v>1.17368142137347</v>
      </c>
    </row>
    <row r="134" ht="15" customHeight="1" spans="1:3">
      <c r="A134" s="8">
        <v>41891</v>
      </c>
      <c r="B134" s="10">
        <f>VALUE("1.2403879108931366")</f>
        <v>1.24038791089313</v>
      </c>
      <c r="C134" s="9">
        <v>1.18254098601861</v>
      </c>
    </row>
    <row r="135" ht="15" customHeight="1" spans="1:3">
      <c r="A135" s="8">
        <v>41892</v>
      </c>
      <c r="B135" s="10">
        <f>VALUE("1.247852588393136")</f>
        <v>1.24785258839313</v>
      </c>
      <c r="C135" s="9">
        <v>1.18460591222831</v>
      </c>
    </row>
    <row r="136" ht="15" customHeight="1" spans="1:3">
      <c r="A136" s="8">
        <v>41893</v>
      </c>
      <c r="B136" s="10">
        <f>VALUE("1.2487150573931363")</f>
        <v>1.24871505739313</v>
      </c>
      <c r="C136" s="9">
        <v>1.18335664444712</v>
      </c>
    </row>
    <row r="137" ht="15" customHeight="1" spans="1:3">
      <c r="A137" s="8">
        <v>41894</v>
      </c>
      <c r="B137" s="10">
        <f>VALUE("1.2475148360931358")</f>
        <v>1.24751483609313</v>
      </c>
      <c r="C137" s="9">
        <v>1.19643710941518</v>
      </c>
    </row>
    <row r="138" ht="15" customHeight="1" spans="1:3">
      <c r="A138" s="8">
        <v>41897</v>
      </c>
      <c r="B138" s="10">
        <f>VALUE("1.2622496287931362")</f>
        <v>1.26224962879313</v>
      </c>
      <c r="C138" s="9">
        <v>1.2091652039058</v>
      </c>
    </row>
    <row r="139" ht="15" customHeight="1" spans="1:3">
      <c r="A139" s="8">
        <v>41898</v>
      </c>
      <c r="B139" s="10">
        <f>VALUE("1.273207899593136")</f>
        <v>1.27320789959313</v>
      </c>
      <c r="C139" s="9">
        <v>1.16841774589033</v>
      </c>
    </row>
    <row r="140" ht="15" customHeight="1" spans="1:3">
      <c r="A140" s="8">
        <v>41899</v>
      </c>
      <c r="B140" s="10">
        <f>VALUE("1.2355048340931363")</f>
        <v>1.23550483409313</v>
      </c>
      <c r="C140" s="9">
        <v>1.17860429600227</v>
      </c>
    </row>
    <row r="141" ht="15" customHeight="1" spans="1:3">
      <c r="A141" s="8">
        <v>41900</v>
      </c>
      <c r="B141" s="10">
        <f>VALUE("1.2457794219931366")</f>
        <v>1.24577942199313</v>
      </c>
      <c r="C141" s="9">
        <v>1.18689468549363</v>
      </c>
    </row>
    <row r="142" ht="15" customHeight="1" spans="1:3">
      <c r="A142" s="8">
        <v>41901</v>
      </c>
      <c r="B142" s="10">
        <f>VALUE("1.2544485622931363")</f>
        <v>1.25444856229313</v>
      </c>
      <c r="C142" s="9">
        <v>1.19688430049933</v>
      </c>
    </row>
    <row r="143" ht="15" customHeight="1" spans="1:3">
      <c r="A143" s="8">
        <v>41904</v>
      </c>
      <c r="B143" s="10">
        <f>VALUE("1.265748308993136")</f>
        <v>1.26574830899313</v>
      </c>
      <c r="C143" s="9">
        <v>1.18066217983269</v>
      </c>
    </row>
    <row r="144" ht="15" customHeight="1" spans="1:3">
      <c r="A144" s="8">
        <v>41905</v>
      </c>
      <c r="B144" s="10">
        <f>VALUE("1.2463967834931362")</f>
        <v>1.24639678349313</v>
      </c>
      <c r="C144" s="9">
        <v>1.19581411036263</v>
      </c>
    </row>
    <row r="145" ht="15" customHeight="1" spans="1:3">
      <c r="A145" s="8">
        <v>41906</v>
      </c>
      <c r="B145" s="10">
        <f>VALUE("1.2616787659931368")</f>
        <v>1.26167876599313</v>
      </c>
      <c r="C145" s="9">
        <v>1.21121629687049</v>
      </c>
    </row>
    <row r="146" ht="15" customHeight="1" spans="1:3">
      <c r="A146" s="8">
        <v>41907</v>
      </c>
      <c r="B146" s="10">
        <f>VALUE("1.2792903519931365")</f>
        <v>1.27929035199313</v>
      </c>
      <c r="C146" s="9">
        <v>1.21097107116349</v>
      </c>
    </row>
    <row r="147" ht="15" customHeight="1" spans="1:3">
      <c r="A147" s="8">
        <v>41908</v>
      </c>
      <c r="B147" s="10">
        <f>VALUE("1.2775415716931362")</f>
        <v>1.27754157169313</v>
      </c>
      <c r="C147" s="9">
        <v>1.21479407705721</v>
      </c>
    </row>
    <row r="148" ht="15" customHeight="1" spans="1:3">
      <c r="A148" s="8">
        <v>41910</v>
      </c>
      <c r="B148" s="10">
        <f>VALUE("1.2846926105931364")</f>
        <v>1.28469261059313</v>
      </c>
      <c r="C148" s="9">
        <v>1.21479407705721</v>
      </c>
    </row>
    <row r="149" ht="15" customHeight="1" spans="1:3">
      <c r="A149" s="8">
        <v>41911</v>
      </c>
      <c r="B149" s="10">
        <f>VALUE("1.2846926105931364")</f>
        <v>1.28469261059313</v>
      </c>
      <c r="C149" s="9">
        <v>1.22674097047508</v>
      </c>
    </row>
    <row r="150" ht="15" customHeight="1" spans="1:3">
      <c r="A150" s="8">
        <v>41912</v>
      </c>
      <c r="B150" s="10">
        <f>VALUE("1.2966613111931369")</f>
        <v>1.29666131119313</v>
      </c>
      <c r="C150" s="9">
        <v>1.23647052047459</v>
      </c>
    </row>
    <row r="151" ht="15" customHeight="1" spans="1:3">
      <c r="A151" s="8">
        <v>41920</v>
      </c>
      <c r="B151" s="10">
        <f>VALUE("1.3050734824931365")</f>
        <v>1.30507348249313</v>
      </c>
      <c r="C151" s="9">
        <v>1.25594068706961</v>
      </c>
    </row>
    <row r="152" ht="15" customHeight="1" spans="1:3">
      <c r="A152" s="8">
        <v>41921</v>
      </c>
      <c r="B152" s="10">
        <f>VALUE("1.3240231711860957")</f>
        <v>1.32402317118609</v>
      </c>
      <c r="C152" s="9">
        <v>1.25857403389246</v>
      </c>
    </row>
    <row r="153" ht="15" customHeight="1" spans="1:3">
      <c r="A153" s="8">
        <v>41922</v>
      </c>
      <c r="B153" s="10">
        <f>VALUE("1.3306150831860961")</f>
        <v>1.33061508318609</v>
      </c>
      <c r="C153" s="9">
        <v>1.25300351188364</v>
      </c>
    </row>
    <row r="154" ht="15" customHeight="1" spans="1:3">
      <c r="A154" s="8">
        <v>41923</v>
      </c>
      <c r="B154" s="10">
        <f>VALUE("1.323651369286096")</f>
        <v>1.32365136928609</v>
      </c>
      <c r="C154" s="9">
        <v>1.25300351188364</v>
      </c>
    </row>
    <row r="155" ht="15" customHeight="1" spans="1:3">
      <c r="A155" s="8">
        <v>41925</v>
      </c>
      <c r="B155" s="10">
        <f>VALUE("1.323651369286096")</f>
        <v>1.32365136928609</v>
      </c>
      <c r="C155" s="9">
        <v>1.25321176509943</v>
      </c>
    </row>
    <row r="156" ht="15" customHeight="1" spans="1:3">
      <c r="A156" s="8">
        <v>41926</v>
      </c>
      <c r="B156" s="10">
        <f>VALUE("1.3244503285860962")</f>
        <v>1.32445032858609</v>
      </c>
      <c r="C156" s="9">
        <v>1.24903714326891</v>
      </c>
    </row>
    <row r="157" ht="15" customHeight="1" spans="1:3">
      <c r="A157" s="8">
        <v>41927</v>
      </c>
      <c r="B157" s="10">
        <f>VALUE("1.3206892206860963")</f>
        <v>1.32068922068609</v>
      </c>
      <c r="C157" s="9">
        <v>1.25447587217981</v>
      </c>
    </row>
    <row r="158" ht="15" customHeight="1" spans="1:3">
      <c r="A158" s="8">
        <v>41928</v>
      </c>
      <c r="B158" s="10">
        <f>VALUE("1.3314640736860954")</f>
        <v>1.33146407368609</v>
      </c>
      <c r="C158" s="9">
        <v>1.2339868242114</v>
      </c>
    </row>
    <row r="159" ht="15" customHeight="1" spans="1:3">
      <c r="A159" s="8">
        <v>41929</v>
      </c>
      <c r="B159" s="10">
        <f>VALUE("1.3167548280860961")</f>
        <v>1.31675482808609</v>
      </c>
      <c r="C159" s="9">
        <v>1.22253993972226</v>
      </c>
    </row>
    <row r="160" ht="15" customHeight="1" spans="1:3">
      <c r="A160" s="8">
        <v>41932</v>
      </c>
      <c r="B160" s="10">
        <f>VALUE("1.303630311886096")</f>
        <v>1.30363031188609</v>
      </c>
      <c r="C160" s="9">
        <v>1.23975050862327</v>
      </c>
    </row>
    <row r="161" ht="15" customHeight="1" spans="1:3">
      <c r="A161" s="8">
        <v>41933</v>
      </c>
      <c r="B161" s="10">
        <f>VALUE("1.3176040912860956")</f>
        <v>1.31760409128609</v>
      </c>
      <c r="C161" s="9">
        <v>1.22839819322729</v>
      </c>
    </row>
    <row r="162" ht="15" customHeight="1" spans="1:3">
      <c r="A162" s="8">
        <v>41934</v>
      </c>
      <c r="B162" s="10">
        <f>VALUE("1.3032202946860962")</f>
        <v>1.30322029468609</v>
      </c>
      <c r="C162" s="9">
        <v>1.21370602945877</v>
      </c>
    </row>
    <row r="163" ht="15" customHeight="1" spans="1:3">
      <c r="A163" s="8">
        <v>41935</v>
      </c>
      <c r="B163" s="10">
        <f>VALUE("1.2874544145860956")</f>
        <v>1.28745441458609</v>
      </c>
      <c r="C163" s="9">
        <v>1.19600500914377</v>
      </c>
    </row>
    <row r="164" ht="15" customHeight="1" spans="1:3">
      <c r="A164" s="8">
        <v>41936</v>
      </c>
      <c r="B164" s="10">
        <f>VALUE("1.268185928586096")</f>
        <v>1.26818592858609</v>
      </c>
      <c r="C164" s="9">
        <v>1.20089317490327</v>
      </c>
    </row>
    <row r="165" ht="15" customHeight="1" spans="1:3">
      <c r="A165" s="8">
        <v>41939</v>
      </c>
      <c r="B165" s="10">
        <f>VALUE("1.270075277186096")</f>
        <v>1.27007527718609</v>
      </c>
      <c r="C165" s="9">
        <v>1.20965892499589</v>
      </c>
    </row>
    <row r="166" ht="15" customHeight="1" spans="1:3">
      <c r="A166" s="8">
        <v>41940</v>
      </c>
      <c r="B166" s="10">
        <f>VALUE("1.2706487666860955")</f>
        <v>1.27064876668609</v>
      </c>
      <c r="C166" s="9">
        <v>1.23869289416385</v>
      </c>
    </row>
    <row r="167" ht="15" customHeight="1" spans="1:3">
      <c r="A167" s="8">
        <v>41941</v>
      </c>
      <c r="B167" s="10">
        <f>VALUE("1.3032766752860958")</f>
        <v>1.30327667528609</v>
      </c>
      <c r="C167" s="9">
        <v>1.25549399901256</v>
      </c>
    </row>
    <row r="168" ht="15" customHeight="1" spans="1:3">
      <c r="A168" s="8">
        <v>41942</v>
      </c>
      <c r="B168" s="10">
        <f>VALUE("1.324124382586095")</f>
        <v>1.32412438258609</v>
      </c>
      <c r="C168" s="9">
        <v>1.25571407336499</v>
      </c>
    </row>
    <row r="169" ht="15" customHeight="1" spans="1:3">
      <c r="A169" s="8">
        <v>41943</v>
      </c>
      <c r="B169" s="10">
        <f>VALUE("1.329458284786096")</f>
        <v>1.32945828478609</v>
      </c>
      <c r="C169" s="9">
        <v>1.25415116819239</v>
      </c>
    </row>
    <row r="170" ht="15" customHeight="1" spans="1:3">
      <c r="A170" s="8">
        <v>41946</v>
      </c>
      <c r="B170" s="10">
        <f>VALUE("1.336423774386095")</f>
        <v>1.33642377438609</v>
      </c>
      <c r="C170" s="9">
        <v>1.26478566392911</v>
      </c>
    </row>
    <row r="171" ht="15" customHeight="1" spans="1:3">
      <c r="A171" s="8">
        <v>41947</v>
      </c>
      <c r="B171" s="10">
        <f>VALUE("1.3507021759635163")</f>
        <v>1.35070217596351</v>
      </c>
      <c r="C171" s="9">
        <v>1.25844048019972</v>
      </c>
    </row>
    <row r="172" ht="15" customHeight="1" spans="1:3">
      <c r="A172" s="8">
        <v>41948</v>
      </c>
      <c r="B172" s="10">
        <f>VALUE("1.3504163664635163")</f>
        <v>1.35041636646351</v>
      </c>
      <c r="C172" s="9">
        <v>1.25642158096888</v>
      </c>
    </row>
    <row r="173" ht="15" customHeight="1" spans="1:3">
      <c r="A173" s="8">
        <v>41949</v>
      </c>
      <c r="B173" s="10">
        <f>VALUE("1.346116371863516")</f>
        <v>1.34611637186351</v>
      </c>
      <c r="C173" s="9">
        <v>1.2638173367784</v>
      </c>
    </row>
    <row r="174" ht="15" customHeight="1" spans="1:3">
      <c r="A174" s="8">
        <v>41950</v>
      </c>
      <c r="B174" s="10">
        <f>VALUE("1.3539246959635163")</f>
        <v>1.35392469596351</v>
      </c>
      <c r="C174" s="9">
        <v>1.25184705260079</v>
      </c>
    </row>
    <row r="175" ht="15" customHeight="1" spans="1:3">
      <c r="A175" s="8">
        <v>41953</v>
      </c>
      <c r="B175" s="10">
        <f>VALUE("1.341278974763516")</f>
        <v>1.34127897476351</v>
      </c>
      <c r="C175" s="9">
        <v>1.26536489962472</v>
      </c>
    </row>
    <row r="176" ht="15" customHeight="1" spans="1:3">
      <c r="A176" s="8">
        <v>41954</v>
      </c>
      <c r="B176" s="10">
        <f>VALUE("1.3666208003635163")</f>
        <v>1.36662080036351</v>
      </c>
      <c r="C176" s="9">
        <v>1.22775834276719</v>
      </c>
    </row>
    <row r="177" ht="15" customHeight="1" spans="1:3">
      <c r="A177" s="8">
        <v>41955</v>
      </c>
      <c r="B177" s="10">
        <f>VALUE("1.3349603181635166")</f>
        <v>1.33496031816351</v>
      </c>
      <c r="C177" s="9">
        <v>1.2488613353005</v>
      </c>
    </row>
    <row r="178" ht="15" customHeight="1" spans="1:3">
      <c r="A178" s="8">
        <v>41956</v>
      </c>
      <c r="B178" s="10">
        <f>VALUE("1.3548098775635165")</f>
        <v>1.35480987756351</v>
      </c>
      <c r="C178" s="9">
        <v>1.23786692367997</v>
      </c>
    </row>
    <row r="179" ht="15" customHeight="1" spans="1:3">
      <c r="A179" s="8">
        <v>41957</v>
      </c>
      <c r="B179" s="10">
        <f>VALUE("1.343597166763516")</f>
        <v>1.34359716676351</v>
      </c>
      <c r="C179" s="9">
        <v>1.23483316729247</v>
      </c>
    </row>
    <row r="180" ht="15" customHeight="1" spans="1:3">
      <c r="A180" s="8">
        <v>41960</v>
      </c>
      <c r="B180" s="10">
        <f>VALUE("1.336306297463516")</f>
        <v>1.33630629746351</v>
      </c>
      <c r="C180" s="9">
        <v>1.24712136459177</v>
      </c>
    </row>
    <row r="181" ht="15" customHeight="1" spans="1:3">
      <c r="A181" s="8">
        <v>41961</v>
      </c>
      <c r="B181" s="10">
        <f>VALUE("1.3401977894635164")</f>
        <v>1.34019778946351</v>
      </c>
      <c r="C181" s="9">
        <v>1.24943151650847</v>
      </c>
    </row>
    <row r="182" ht="15" customHeight="1" spans="1:3">
      <c r="A182" s="8">
        <v>41962</v>
      </c>
      <c r="B182" s="10">
        <f>VALUE("1.3397720102635158")</f>
        <v>1.33977201026351</v>
      </c>
      <c r="C182" s="9">
        <v>1.25382042787987</v>
      </c>
    </row>
    <row r="183" ht="15" customHeight="1" spans="1:3">
      <c r="A183" s="8">
        <v>41963</v>
      </c>
      <c r="B183" s="10">
        <f>VALUE("1.340850939863516")</f>
        <v>1.34085093986351</v>
      </c>
      <c r="C183" s="9">
        <v>1.2511858234893</v>
      </c>
    </row>
    <row r="184" ht="15" customHeight="1" spans="1:3">
      <c r="A184" s="8">
        <v>41964</v>
      </c>
      <c r="B184" s="10">
        <f>VALUE("1.339367087363516")</f>
        <v>1.33936708736351</v>
      </c>
      <c r="C184" s="9">
        <v>1.26505604099067</v>
      </c>
    </row>
    <row r="185" ht="15" customHeight="1" spans="1:3">
      <c r="A185" s="8">
        <v>41967</v>
      </c>
      <c r="B185" s="10">
        <f>VALUE("1.3552660514635164")</f>
        <v>1.35526605146351</v>
      </c>
      <c r="C185" s="9">
        <v>1.28576717541988</v>
      </c>
    </row>
    <row r="186" ht="15" customHeight="1" spans="1:3">
      <c r="A186" s="8">
        <v>41968</v>
      </c>
      <c r="B186" s="10">
        <f>VALUE("1.3832738144635164")</f>
        <v>1.38327381446351</v>
      </c>
      <c r="C186" s="9">
        <v>1.30510403983572</v>
      </c>
    </row>
    <row r="187" ht="15" customHeight="1" spans="1:3">
      <c r="A187" s="8">
        <v>41969</v>
      </c>
      <c r="B187" s="10">
        <f>VALUE("1.4009858077635162")</f>
        <v>1.40098580776351</v>
      </c>
      <c r="C187" s="9">
        <v>1.31144444480774</v>
      </c>
    </row>
    <row r="188" ht="15" customHeight="1" spans="1:3">
      <c r="A188" s="8">
        <v>41970</v>
      </c>
      <c r="B188" s="10">
        <f>VALUE("1.4080833686635166")</f>
        <v>1.40808336866351</v>
      </c>
      <c r="C188" s="9">
        <v>1.32079546692106</v>
      </c>
    </row>
    <row r="189" ht="15" customHeight="1" spans="1:3">
      <c r="A189" s="8">
        <v>41971</v>
      </c>
      <c r="B189" s="10">
        <f>VALUE("1.4211759127635164")</f>
        <v>1.42117591276351</v>
      </c>
      <c r="C189" s="9">
        <v>1.31925570099466</v>
      </c>
    </row>
    <row r="190" ht="15" customHeight="1" spans="1:3">
      <c r="A190" s="8">
        <v>41974</v>
      </c>
      <c r="B190" s="10">
        <f>VALUE("1.434133054363516")</f>
        <v>1.43413305436351</v>
      </c>
      <c r="C190" s="9">
        <v>1.30991750607217</v>
      </c>
    </row>
    <row r="191" ht="15" customHeight="1" spans="1:3">
      <c r="A191" s="8">
        <v>41975</v>
      </c>
      <c r="B191" s="10">
        <f>VALUE("1.433731367519395")</f>
        <v>1.43373136751939</v>
      </c>
      <c r="C191" s="9">
        <v>1.32740222473792</v>
      </c>
    </row>
    <row r="192" ht="15" customHeight="1" spans="1:3">
      <c r="A192" s="8">
        <v>41976</v>
      </c>
      <c r="B192" s="10">
        <f>VALUE("1.461013332319395")</f>
        <v>1.46101333231939</v>
      </c>
      <c r="C192" s="9">
        <v>1.34283207773579</v>
      </c>
    </row>
    <row r="193" ht="15" customHeight="1" spans="1:3">
      <c r="A193" s="8">
        <v>41977</v>
      </c>
      <c r="B193" s="10">
        <f>VALUE("1.4810791979193954")</f>
        <v>1.48107919791939</v>
      </c>
      <c r="C193" s="9">
        <v>1.37124229331057</v>
      </c>
    </row>
    <row r="194" ht="15" customHeight="1" spans="1:3">
      <c r="A194" s="8">
        <v>41978</v>
      </c>
      <c r="B194" s="10">
        <f>VALUE("1.5247176887193947")</f>
        <v>1.52471768871939</v>
      </c>
      <c r="C194" s="9">
        <v>1.34154608897694</v>
      </c>
    </row>
    <row r="195" ht="15" customHeight="1" spans="1:3">
      <c r="A195" s="8">
        <v>41981</v>
      </c>
      <c r="B195" s="10">
        <f>VALUE("1.4955152986193951")</f>
        <v>1.49551529861939</v>
      </c>
      <c r="C195" s="9">
        <v>1.36136082912949</v>
      </c>
    </row>
    <row r="196" ht="15" customHeight="1" spans="1:3">
      <c r="A196" s="8">
        <v>41982</v>
      </c>
      <c r="B196" s="10">
        <f>VALUE("1.5326972345193952")</f>
        <v>1.53269723451939</v>
      </c>
      <c r="C196" s="9">
        <v>1.30671498409554</v>
      </c>
    </row>
    <row r="197" ht="15" customHeight="1" spans="1:3">
      <c r="A197" s="8">
        <v>41983</v>
      </c>
      <c r="B197" s="10">
        <f>VALUE("1.4696203513193962")</f>
        <v>1.46962035131939</v>
      </c>
      <c r="C197" s="9">
        <v>1.35165819107937</v>
      </c>
    </row>
    <row r="198" ht="15" customHeight="1" spans="1:3">
      <c r="A198" s="8">
        <v>41984</v>
      </c>
      <c r="B198" s="10">
        <f>VALUE("1.5179431199193945")</f>
        <v>1.51794311991939</v>
      </c>
      <c r="C198" s="9">
        <v>1.3718662984173</v>
      </c>
    </row>
    <row r="199" ht="15" customHeight="1" spans="1:3">
      <c r="A199" s="8">
        <v>41985</v>
      </c>
      <c r="B199" s="10">
        <f>VALUE("1.5343760756193954")</f>
        <v>1.53437607561939</v>
      </c>
      <c r="C199" s="9">
        <v>1.38161420890564</v>
      </c>
    </row>
    <row r="200" ht="15" customHeight="1" spans="1:3">
      <c r="A200" s="8">
        <v>41988</v>
      </c>
      <c r="B200" s="10">
        <f>VALUE("1.538513089219395")</f>
        <v>1.53851308921939</v>
      </c>
      <c r="C200" s="9">
        <v>1.40435027889079</v>
      </c>
    </row>
    <row r="201" ht="15" customHeight="1" spans="1:3">
      <c r="A201" s="8">
        <v>41989</v>
      </c>
      <c r="B201" s="10">
        <f>VALUE("1.554576125819395")</f>
        <v>1.55457612581939</v>
      </c>
      <c r="C201" s="9">
        <v>1.41015923574088</v>
      </c>
    </row>
    <row r="202" ht="15" customHeight="1" spans="1:3">
      <c r="A202" s="8">
        <v>41990</v>
      </c>
      <c r="B202" s="10">
        <f>VALUE("1.5652012244193965")</f>
        <v>1.56520122441939</v>
      </c>
      <c r="C202" s="9">
        <v>1.39773270599148</v>
      </c>
    </row>
    <row r="203" ht="15" customHeight="1" spans="1:3">
      <c r="A203" s="8">
        <v>41991</v>
      </c>
      <c r="B203" s="10">
        <f>VALUE("1.5542071213193953")</f>
        <v>1.55420712131939</v>
      </c>
      <c r="C203" s="9">
        <v>1.39792360477262</v>
      </c>
    </row>
    <row r="204" ht="15" customHeight="1" spans="1:3">
      <c r="A204" s="8">
        <v>41992</v>
      </c>
      <c r="B204" s="10">
        <f>VALUE("1.5639220041193955")</f>
        <v>1.56392200411939</v>
      </c>
      <c r="C204" s="9">
        <v>1.3893915107639</v>
      </c>
    </row>
    <row r="205" ht="15" customHeight="1" spans="1:3">
      <c r="A205" s="8">
        <v>41995</v>
      </c>
      <c r="B205" s="10">
        <f>VALUE("1.578979973519395")</f>
        <v>1.57897997351939</v>
      </c>
      <c r="C205" s="9">
        <v>1.33433192594737</v>
      </c>
    </row>
    <row r="206" ht="15" customHeight="1" spans="1:3">
      <c r="A206" s="8">
        <v>41996</v>
      </c>
      <c r="B206" s="10">
        <f>VALUE("1.556191009019395")</f>
        <v>1.55619100901939</v>
      </c>
      <c r="C206" s="9">
        <v>1.30629143528468</v>
      </c>
    </row>
    <row r="207" ht="15" customHeight="1" spans="1:3">
      <c r="A207" s="8">
        <v>41997</v>
      </c>
      <c r="B207" s="10">
        <f>VALUE("1.518845852119395")</f>
        <v>1.51884585211939</v>
      </c>
      <c r="C207" s="9">
        <v>1.323556079598</v>
      </c>
    </row>
    <row r="208" ht="15" customHeight="1" spans="1:3">
      <c r="A208" s="8">
        <v>41998</v>
      </c>
      <c r="B208" s="10">
        <f>VALUE("1.515467261119395")</f>
        <v>1.51546726111939</v>
      </c>
      <c r="C208" s="9">
        <v>1.34926026093524</v>
      </c>
    </row>
    <row r="209" ht="15" customHeight="1" spans="1:3">
      <c r="A209" s="8">
        <v>41999</v>
      </c>
      <c r="B209" s="10">
        <f>VALUE("1.5517781746193957")</f>
        <v>1.55177817461939</v>
      </c>
      <c r="C209" s="9">
        <v>1.3638953311289</v>
      </c>
    </row>
    <row r="210" ht="15" customHeight="1" spans="1:3">
      <c r="A210" s="8">
        <v>42002</v>
      </c>
      <c r="B210" s="10">
        <f>VALUE("1.5753259865193951")</f>
        <v>1.57532598651939</v>
      </c>
      <c r="C210" s="9">
        <v>1.35003341357454</v>
      </c>
    </row>
    <row r="211" ht="15" customHeight="1" spans="1:3">
      <c r="A211" s="8">
        <v>42003</v>
      </c>
      <c r="B211" s="10">
        <f>VALUE("1.5846522557193954")</f>
        <v>1.58465225571939</v>
      </c>
      <c r="C211" s="9">
        <v>1.32675533189853</v>
      </c>
    </row>
    <row r="212" ht="15" customHeight="1" spans="1:3">
      <c r="A212" s="8">
        <v>42004</v>
      </c>
      <c r="B212" s="10">
        <f>VALUE("1.5692501701193953")</f>
        <v>1.56925017011939</v>
      </c>
      <c r="C212" s="9">
        <v>1.33873467056379</v>
      </c>
    </row>
    <row r="213" ht="15" customHeight="1" spans="1:3">
      <c r="A213" s="8">
        <v>42008</v>
      </c>
      <c r="B213" s="10">
        <f>VALUE("1.5976385802193946")</f>
        <v>1.59763858021939</v>
      </c>
      <c r="C213" s="9">
        <v>1.33873467056379</v>
      </c>
    </row>
    <row r="214" ht="15" customHeight="1" spans="1:3">
      <c r="A214" s="8">
        <v>42009</v>
      </c>
      <c r="B214" s="10">
        <f>VALUE("1.5976385802193946")</f>
        <v>1.59763858021939</v>
      </c>
      <c r="C214" s="9">
        <v>1.36245315245821</v>
      </c>
    </row>
    <row r="215" ht="15" customHeight="1" spans="1:3">
      <c r="A215" s="8">
        <v>42010</v>
      </c>
      <c r="B215" s="10">
        <f>VALUE("1.6592262048491133")</f>
        <v>1.65922620484911</v>
      </c>
      <c r="C215" s="9">
        <v>1.378260024261</v>
      </c>
    </row>
    <row r="216" ht="15" customHeight="1" spans="1:3">
      <c r="A216" s="8">
        <v>42011</v>
      </c>
      <c r="B216" s="10">
        <f>VALUE("1.6707314088491136")</f>
        <v>1.67073140884911</v>
      </c>
      <c r="C216" s="9">
        <v>1.38036720474636</v>
      </c>
    </row>
    <row r="217" ht="15" customHeight="1" spans="1:3">
      <c r="A217" s="8">
        <v>42012</v>
      </c>
      <c r="B217" s="10">
        <f>VALUE("1.672336565349114")</f>
        <v>1.67233656534911</v>
      </c>
      <c r="C217" s="9">
        <v>1.36924904846138</v>
      </c>
    </row>
    <row r="218" ht="15" customHeight="1" spans="1:3">
      <c r="A218" s="8">
        <v>42013</v>
      </c>
      <c r="B218" s="10">
        <f>VALUE("1.6482591287491142")</f>
        <v>1.64825912874911</v>
      </c>
      <c r="C218" s="9">
        <v>1.36045135614846</v>
      </c>
    </row>
    <row r="219" ht="15" customHeight="1" spans="1:3">
      <c r="A219" s="8">
        <v>42016</v>
      </c>
      <c r="B219" s="10">
        <f>VALUE("1.6388036431491142")</f>
        <v>1.63880364314911</v>
      </c>
      <c r="C219" s="9">
        <v>1.34112580984218</v>
      </c>
    </row>
    <row r="220" ht="15" customHeight="1" spans="1:3">
      <c r="A220" s="8">
        <v>42017</v>
      </c>
      <c r="B220" s="10">
        <f>VALUE("1.612617013449114")</f>
        <v>1.61261701344911</v>
      </c>
      <c r="C220" s="9">
        <v>1.35945360191291</v>
      </c>
    </row>
    <row r="221" ht="15" customHeight="1" spans="1:3">
      <c r="A221" s="8">
        <v>42018</v>
      </c>
      <c r="B221" s="10">
        <f>VALUE("1.6315373657491135")</f>
        <v>1.63153736574911</v>
      </c>
      <c r="C221" s="9">
        <v>1.35307697899032</v>
      </c>
    </row>
    <row r="222" ht="15" customHeight="1" spans="1:3">
      <c r="A222" s="8">
        <v>42019</v>
      </c>
      <c r="B222" s="10">
        <f>VALUE("1.6207778750491142")</f>
        <v>1.62077787504911</v>
      </c>
      <c r="C222" s="9">
        <v>1.37050686770312</v>
      </c>
    </row>
    <row r="223" ht="15" customHeight="1" spans="1:3">
      <c r="A223" s="8">
        <v>42020</v>
      </c>
      <c r="B223" s="10">
        <f>VALUE("1.6536347887491136")</f>
        <v>1.65363478874911</v>
      </c>
      <c r="C223" s="9">
        <v>1.38838570809489</v>
      </c>
    </row>
    <row r="224" ht="15" customHeight="1" spans="1:3">
      <c r="A224" s="8">
        <v>42023</v>
      </c>
      <c r="B224" s="10">
        <f>VALUE("1.6686208142491143")</f>
        <v>1.66862081424911</v>
      </c>
      <c r="C224" s="9">
        <v>1.32846813914434</v>
      </c>
    </row>
    <row r="225" ht="15" customHeight="1" spans="1:3">
      <c r="A225" s="8">
        <v>42024</v>
      </c>
      <c r="B225" s="10">
        <f>VALUE("1.5808560157491136")</f>
        <v>1.58085601574911</v>
      </c>
      <c r="C225" s="9">
        <v>1.37641139970055</v>
      </c>
    </row>
    <row r="226" ht="15" customHeight="1" spans="1:3">
      <c r="A226" s="8">
        <v>42025</v>
      </c>
      <c r="B226" s="10">
        <f>VALUE("1.629918751949113")</f>
        <v>1.62991875194911</v>
      </c>
      <c r="C226" s="9">
        <v>1.41141705498262</v>
      </c>
    </row>
    <row r="227" ht="15" customHeight="1" spans="1:3">
      <c r="A227" s="8">
        <v>42026</v>
      </c>
      <c r="B227" s="10">
        <f>VALUE("1.6782762895491135")</f>
        <v>1.67827628954911</v>
      </c>
      <c r="C227" s="9">
        <v>1.43115131080057</v>
      </c>
    </row>
    <row r="228" ht="15" customHeight="1" spans="1:3">
      <c r="A228" s="8">
        <v>42027</v>
      </c>
      <c r="B228" s="10">
        <f>VALUE("1.6978497630491143")</f>
        <v>1.69784976304911</v>
      </c>
      <c r="C228" s="9">
        <v>1.4168484900007</v>
      </c>
    </row>
    <row r="229" ht="15" customHeight="1" spans="1:3">
      <c r="A229" s="8">
        <v>42030</v>
      </c>
      <c r="B229" s="10">
        <f>VALUE("1.6907974823491139")</f>
        <v>1.69079748234911</v>
      </c>
      <c r="C229" s="9">
        <v>1.4484612275521</v>
      </c>
    </row>
    <row r="230" ht="15" customHeight="1" spans="1:3">
      <c r="A230" s="8">
        <v>42031</v>
      </c>
      <c r="B230" s="10">
        <f>VALUE("1.7165898221491134")</f>
        <v>1.71658982214911</v>
      </c>
      <c r="C230" s="9">
        <v>1.45219293402875</v>
      </c>
    </row>
    <row r="231" ht="15" customHeight="1" spans="1:3">
      <c r="A231" s="8">
        <v>42032</v>
      </c>
      <c r="B231" s="10">
        <f>VALUE("1.7119314040491134")</f>
        <v>1.71193140404911</v>
      </c>
      <c r="C231" s="9">
        <v>1.44366737937222</v>
      </c>
    </row>
    <row r="232" ht="15" customHeight="1" spans="1:3">
      <c r="A232" s="8">
        <v>42033</v>
      </c>
      <c r="B232" s="10">
        <f>VALUE("1.6981041701491142")</f>
        <v>1.69810417014911</v>
      </c>
      <c r="C232" s="9">
        <v>1.43393028396634</v>
      </c>
    </row>
    <row r="233" ht="15" customHeight="1" spans="1:3">
      <c r="A233" s="8">
        <v>42034</v>
      </c>
      <c r="B233" s="10">
        <f>VALUE("1.6876419348491138")</f>
        <v>1.68764193484911</v>
      </c>
      <c r="C233" s="9">
        <v>1.4167073909016</v>
      </c>
    </row>
    <row r="234" ht="15" customHeight="1" spans="1:3">
      <c r="A234" s="8">
        <v>42037</v>
      </c>
      <c r="B234" s="10">
        <f>VALUE("1.6739922216491139")</f>
        <v>1.67399222164911</v>
      </c>
      <c r="C234" s="9">
        <v>1.41083731625992</v>
      </c>
    </row>
    <row r="235" ht="15" customHeight="1" spans="1:3">
      <c r="A235" s="8">
        <v>42038</v>
      </c>
      <c r="B235" s="10">
        <f>VALUE("1.6473612138704148")</f>
        <v>1.64736121387041</v>
      </c>
      <c r="C235" s="9">
        <v>1.43550752541104</v>
      </c>
    </row>
    <row r="236" ht="15" customHeight="1" spans="1:3">
      <c r="A236" s="8">
        <v>42039</v>
      </c>
      <c r="B236" s="10">
        <f>VALUE("1.6734397055704147")</f>
        <v>1.67343970557041</v>
      </c>
      <c r="C236" s="9">
        <v>1.42948201539816</v>
      </c>
    </row>
    <row r="237" ht="15" customHeight="1" spans="1:3">
      <c r="A237" s="8">
        <v>42040</v>
      </c>
      <c r="B237" s="10">
        <f>VALUE("1.6605228768704152")</f>
        <v>1.66052287687041</v>
      </c>
      <c r="C237" s="9">
        <v>1.42211216548384</v>
      </c>
    </row>
    <row r="238" ht="15" customHeight="1" spans="1:3">
      <c r="A238" s="8">
        <v>42041</v>
      </c>
      <c r="B238" s="10">
        <f>VALUE("1.6521678545704144")</f>
        <v>1.65216785457041</v>
      </c>
      <c r="C238" s="9">
        <v>1.39207339970105</v>
      </c>
    </row>
    <row r="239" ht="15" customHeight="1" spans="1:3">
      <c r="A239" s="8">
        <v>42044</v>
      </c>
      <c r="B239" s="10">
        <f>VALUE("1.6113119686704147")</f>
        <v>1.61131196867041</v>
      </c>
      <c r="C239" s="9">
        <v>1.384575529392</v>
      </c>
    </row>
    <row r="240" ht="15" customHeight="1" spans="1:3">
      <c r="A240" s="8">
        <v>42045</v>
      </c>
      <c r="B240" s="10">
        <f>VALUE("1.6069472768704143")</f>
        <v>1.60694727687041</v>
      </c>
      <c r="C240" s="9">
        <v>1.40362265020326</v>
      </c>
    </row>
    <row r="241" ht="15" customHeight="1" spans="1:3">
      <c r="A241" s="8">
        <v>42046</v>
      </c>
      <c r="B241" s="10">
        <f>VALUE("1.627447402870415")</f>
        <v>1.62744740287041</v>
      </c>
      <c r="C241" s="9">
        <v>1.418985600598</v>
      </c>
    </row>
    <row r="242" ht="15" customHeight="1" spans="1:3">
      <c r="A242" s="8">
        <v>42047</v>
      </c>
      <c r="B242" s="10">
        <f>VALUE("1.6439516175704154")</f>
        <v>1.64395161757041</v>
      </c>
      <c r="C242" s="9">
        <v>1.42893421889576</v>
      </c>
    </row>
    <row r="243" ht="15" customHeight="1" spans="1:3">
      <c r="A243" s="8">
        <v>42048</v>
      </c>
      <c r="B243" s="10">
        <f>VALUE("1.6611767814704141")</f>
        <v>1.66117678147041</v>
      </c>
      <c r="C243" s="9">
        <v>1.45105005647737</v>
      </c>
    </row>
    <row r="244" ht="15" customHeight="1" spans="1:3">
      <c r="A244" s="8">
        <v>42050</v>
      </c>
      <c r="B244" s="10">
        <f>VALUE("1.6856311581704146")</f>
        <v>1.68563115817041</v>
      </c>
      <c r="C244" s="9">
        <v>1.45105005647737</v>
      </c>
    </row>
    <row r="245" ht="15" customHeight="1" spans="1:3">
      <c r="A245" s="8">
        <v>42051</v>
      </c>
      <c r="B245" s="10">
        <f>VALUE("1.6856311581704146")</f>
        <v>1.68563115817041</v>
      </c>
      <c r="C245" s="9">
        <v>1.47631232851492</v>
      </c>
    </row>
    <row r="246" ht="15" customHeight="1" spans="1:3">
      <c r="A246" s="8">
        <v>42052</v>
      </c>
      <c r="B246" s="10">
        <f>VALUE("1.7075852009704147")</f>
        <v>1.70758520097041</v>
      </c>
      <c r="C246" s="9">
        <v>1.4867212166012</v>
      </c>
    </row>
    <row r="247" ht="15" customHeight="1" spans="1:3">
      <c r="A247" s="8">
        <v>42060</v>
      </c>
      <c r="B247" s="10">
        <f>VALUE("1.7198873636704142")</f>
        <v>1.71988736367041</v>
      </c>
      <c r="C247" s="9">
        <v>1.48557431483309</v>
      </c>
    </row>
    <row r="248" ht="15" customHeight="1" spans="1:3">
      <c r="A248" s="8">
        <v>42061</v>
      </c>
      <c r="B248" s="10">
        <f>VALUE("1.7176075522704146")</f>
        <v>1.71760755227041</v>
      </c>
      <c r="C248" s="9">
        <v>1.50142444696573</v>
      </c>
    </row>
    <row r="249" ht="15" customHeight="1" spans="1:3">
      <c r="A249" s="8">
        <v>42062</v>
      </c>
      <c r="B249" s="10">
        <f>VALUE("1.7462709280704147")</f>
        <v>1.74627092807041</v>
      </c>
      <c r="C249" s="9">
        <v>1.51372496842876</v>
      </c>
    </row>
    <row r="250" ht="15" customHeight="1" spans="1:3">
      <c r="A250" s="8">
        <v>42063</v>
      </c>
      <c r="B250" s="10">
        <f>VALUE("1.7626025837704151")</f>
        <v>1.76260258377041</v>
      </c>
      <c r="C250" s="9">
        <v>1.51372496842876</v>
      </c>
    </row>
    <row r="251" ht="15" customHeight="1" spans="1:3">
      <c r="A251" s="8">
        <v>42065</v>
      </c>
      <c r="B251" s="10">
        <f>VALUE("1.7626025837704151")</f>
        <v>1.76260258377041</v>
      </c>
      <c r="C251" s="9">
        <v>1.54424085540763</v>
      </c>
    </row>
    <row r="252" ht="15" customHeight="1" spans="1:3">
      <c r="A252" s="8">
        <v>42066</v>
      </c>
      <c r="B252" s="10">
        <f>VALUE("1.7881814702453742")</f>
        <v>1.78818147024537</v>
      </c>
      <c r="C252" s="9">
        <v>1.538924865107</v>
      </c>
    </row>
    <row r="253" ht="15" customHeight="1" spans="1:3">
      <c r="A253" s="8">
        <v>42067</v>
      </c>
      <c r="B253" s="10">
        <f>VALUE("1.7675518454453742")</f>
        <v>1.76755184544537</v>
      </c>
      <c r="C253" s="9">
        <v>1.56200500562258</v>
      </c>
    </row>
    <row r="254" ht="15" customHeight="1" spans="1:3">
      <c r="A254" s="8">
        <v>42068</v>
      </c>
      <c r="B254" s="10">
        <f>VALUE("1.7910071792453748")</f>
        <v>1.79100717924537</v>
      </c>
      <c r="C254" s="9">
        <v>1.56164458671169</v>
      </c>
    </row>
    <row r="255" ht="15" customHeight="1" spans="1:3">
      <c r="A255" s="8">
        <v>42069</v>
      </c>
      <c r="B255" s="10">
        <f>VALUE("1.7858598930453753")</f>
        <v>1.78585989304537</v>
      </c>
      <c r="C255" s="9">
        <v>1.54253911475783</v>
      </c>
    </row>
    <row r="256" ht="15" customHeight="1" spans="1:3">
      <c r="A256" s="8">
        <v>42072</v>
      </c>
      <c r="B256" s="10">
        <f>VALUE("1.7802292525453733")</f>
        <v>1.78022925254537</v>
      </c>
      <c r="C256" s="9">
        <v>1.56246150270792</v>
      </c>
    </row>
    <row r="257" ht="15" customHeight="1" spans="1:3">
      <c r="A257" s="8">
        <v>42073</v>
      </c>
      <c r="B257" s="10">
        <f>VALUE("1.8029472367453745")</f>
        <v>1.80294723674537</v>
      </c>
      <c r="C257" s="9">
        <v>1.5786209965017</v>
      </c>
    </row>
    <row r="258" ht="15" customHeight="1" spans="1:3">
      <c r="A258" s="8">
        <v>42074</v>
      </c>
      <c r="B258" s="10">
        <f>VALUE("1.8164477447453755")</f>
        <v>1.81644774474537</v>
      </c>
      <c r="C258" s="9">
        <v>1.57520217287582</v>
      </c>
    </row>
    <row r="259" ht="15" customHeight="1" spans="1:3">
      <c r="A259" s="8">
        <v>42075</v>
      </c>
      <c r="B259" s="10">
        <f>VALUE("1.8176275702453744")</f>
        <v>1.81762757024537</v>
      </c>
      <c r="C259" s="9">
        <v>1.57450925305759</v>
      </c>
    </row>
    <row r="260" ht="15" customHeight="1" spans="1:3">
      <c r="A260" s="8">
        <v>42076</v>
      </c>
      <c r="B260" s="10">
        <f>VALUE("1.8255048189453744")</f>
        <v>1.82550481894537</v>
      </c>
      <c r="C260" s="9">
        <v>1.59197410215323</v>
      </c>
    </row>
    <row r="261" ht="15" customHeight="1" spans="1:3">
      <c r="A261" s="8">
        <v>42079</v>
      </c>
      <c r="B261" s="10">
        <f>VALUE("1.8477780175453764")</f>
        <v>1.84777801754537</v>
      </c>
      <c r="C261" s="9">
        <v>1.6390546712479</v>
      </c>
    </row>
    <row r="262" ht="15" customHeight="1" spans="1:3">
      <c r="A262" s="8">
        <v>42080</v>
      </c>
      <c r="B262" s="10">
        <f>VALUE("1.903707404045375")</f>
        <v>1.90370740404537</v>
      </c>
      <c r="C262" s="9">
        <v>1.66453022677216</v>
      </c>
    </row>
    <row r="263" ht="15" customHeight="1" spans="1:3">
      <c r="A263" s="8">
        <v>42081</v>
      </c>
      <c r="B263" s="10">
        <f>VALUE("1.9415256920453745")</f>
        <v>1.94152569204537</v>
      </c>
      <c r="C263" s="9">
        <v>1.69220023798212</v>
      </c>
    </row>
    <row r="264" ht="15" customHeight="1" spans="1:3">
      <c r="A264" s="8">
        <v>42082</v>
      </c>
      <c r="B264" s="10">
        <f>VALUE("1.9878172426453733")</f>
        <v>1.98781724264537</v>
      </c>
      <c r="C264" s="9">
        <v>1.70588131729717</v>
      </c>
    </row>
    <row r="265" ht="15" customHeight="1" spans="1:3">
      <c r="A265" s="8">
        <v>42083</v>
      </c>
      <c r="B265" s="10">
        <f>VALUE("1.990007773945375")</f>
        <v>1.99000777394537</v>
      </c>
      <c r="C265" s="9">
        <v>1.72309339527944</v>
      </c>
    </row>
    <row r="266" ht="15" customHeight="1" spans="1:3">
      <c r="A266" s="8">
        <v>42086</v>
      </c>
      <c r="B266" s="10">
        <f>VALUE("2.008974353845374")</f>
        <v>2.00897435384537</v>
      </c>
      <c r="C266" s="9">
        <v>1.76490928283679</v>
      </c>
    </row>
    <row r="267" ht="15" customHeight="1" spans="1:3">
      <c r="A267" s="8">
        <v>42087</v>
      </c>
      <c r="B267" s="10">
        <f>VALUE("2.0630473486453758")</f>
        <v>2.06304734864537</v>
      </c>
      <c r="C267" s="9">
        <v>1.77219537874042</v>
      </c>
    </row>
    <row r="268" ht="15" customHeight="1" spans="1:3">
      <c r="A268" s="8">
        <v>42088</v>
      </c>
      <c r="B268" s="10">
        <f>VALUE("2.0769222693453755")</f>
        <v>2.07692226934537</v>
      </c>
      <c r="C268" s="9">
        <v>1.79200181894596</v>
      </c>
    </row>
    <row r="269" ht="15" customHeight="1" spans="1:3">
      <c r="A269" s="8">
        <v>42089</v>
      </c>
      <c r="B269" s="10">
        <f>VALUE("2.0771096474453734")</f>
        <v>2.07710964744537</v>
      </c>
      <c r="C269" s="9">
        <v>1.77931673327165</v>
      </c>
    </row>
    <row r="270" ht="15" customHeight="1" spans="1:3">
      <c r="A270" s="8">
        <v>42090</v>
      </c>
      <c r="B270" s="10">
        <f>VALUE("2.0654042364453753")</f>
        <v>2.06540423644537</v>
      </c>
      <c r="C270" s="9">
        <v>1.79981709934961</v>
      </c>
    </row>
    <row r="271" ht="15" customHeight="1" spans="1:3">
      <c r="A271" s="8">
        <v>42093</v>
      </c>
      <c r="B271" s="10">
        <f>VALUE("2.082666357645375")</f>
        <v>2.08266635764537</v>
      </c>
      <c r="C271" s="9">
        <v>1.8223406403887</v>
      </c>
    </row>
    <row r="272" ht="15" customHeight="1" spans="1:3">
      <c r="A272" s="8">
        <v>42094</v>
      </c>
      <c r="B272" s="10">
        <f>VALUE("2.125803989745375")</f>
        <v>2.12580398974537</v>
      </c>
      <c r="C272" s="9">
        <v>1.82425390393038</v>
      </c>
    </row>
    <row r="273" ht="15" customHeight="1" spans="1:3">
      <c r="A273" s="8">
        <v>42095</v>
      </c>
      <c r="B273" s="10">
        <f>VALUE("2.109685888745375")</f>
        <v>2.10968588874537</v>
      </c>
      <c r="C273" s="9">
        <v>1.86767243580054</v>
      </c>
    </row>
    <row r="274" ht="15" customHeight="1" spans="1:3">
      <c r="A274" s="8">
        <v>42096</v>
      </c>
      <c r="B274" s="10">
        <f>VALUE("2.1465546038612544")</f>
        <v>2.14655460386125</v>
      </c>
      <c r="C274" s="9">
        <v>1.90160538581046</v>
      </c>
    </row>
    <row r="275" ht="15" customHeight="1" spans="1:3">
      <c r="A275" s="8">
        <v>42097</v>
      </c>
      <c r="B275" s="10">
        <f>VALUE("2.178336923061254")</f>
        <v>2.17833692306125</v>
      </c>
      <c r="C275" s="9">
        <v>1.93137503209942</v>
      </c>
    </row>
    <row r="276" ht="15" customHeight="1" spans="1:3">
      <c r="A276" s="8">
        <v>42101</v>
      </c>
      <c r="B276" s="10">
        <f>VALUE("2.2086145371612544")</f>
        <v>2.20861453716125</v>
      </c>
      <c r="C276" s="9">
        <v>1.97772243920855</v>
      </c>
    </row>
    <row r="277" ht="15" customHeight="1" spans="1:3">
      <c r="A277" s="8">
        <v>42102</v>
      </c>
      <c r="B277" s="10">
        <f>VALUE("2.263731984361254")</f>
        <v>2.26373198436125</v>
      </c>
      <c r="C277" s="9">
        <v>1.96381700981079</v>
      </c>
    </row>
    <row r="278" ht="15" customHeight="1" spans="1:3">
      <c r="A278" s="8">
        <v>42103</v>
      </c>
      <c r="B278" s="10">
        <f>VALUE("2.2452739868612532")</f>
        <v>2.24527398686125</v>
      </c>
      <c r="C278" s="9">
        <v>1.94826190306718</v>
      </c>
    </row>
    <row r="279" ht="15" customHeight="1" spans="1:3">
      <c r="A279" s="8">
        <v>42104</v>
      </c>
      <c r="B279" s="10">
        <f>VALUE("2.2217112195612536")</f>
        <v>2.22171121956125</v>
      </c>
      <c r="C279" s="9">
        <v>2.00008325098361</v>
      </c>
    </row>
    <row r="280" ht="15" customHeight="1" spans="1:3">
      <c r="A280" s="8">
        <v>42107</v>
      </c>
      <c r="B280" s="10">
        <f>VALUE("2.2688235185612546")</f>
        <v>2.26882351856125</v>
      </c>
      <c r="C280" s="9">
        <v>2.04301761927841</v>
      </c>
    </row>
    <row r="281" ht="15" customHeight="1" spans="1:3">
      <c r="A281" s="8">
        <v>42108</v>
      </c>
      <c r="B281" s="10">
        <f>VALUE("2.320270991561254")</f>
        <v>2.32027099156125</v>
      </c>
      <c r="C281" s="9">
        <v>2.04227967853551</v>
      </c>
    </row>
    <row r="282" ht="15" customHeight="1" spans="1:3">
      <c r="A282" s="8">
        <v>42109</v>
      </c>
      <c r="B282" s="10">
        <f>VALUE("2.325989090461253")</f>
        <v>2.32598909046125</v>
      </c>
      <c r="C282" s="9">
        <v>1.96249656369618</v>
      </c>
    </row>
    <row r="283" ht="15" customHeight="1" spans="1:3">
      <c r="A283" s="8">
        <v>42110</v>
      </c>
      <c r="B283" s="10">
        <f>VALUE("2.265860400761254")</f>
        <v>2.26586040076125</v>
      </c>
      <c r="C283" s="9">
        <v>1.98999730628993</v>
      </c>
    </row>
    <row r="284" ht="15" customHeight="1" spans="1:3">
      <c r="A284" s="8">
        <v>42111</v>
      </c>
      <c r="B284" s="10">
        <f>VALUE("2.3012787804612547")</f>
        <v>2.30127878046125</v>
      </c>
      <c r="C284" s="9">
        <v>2.00726924449607</v>
      </c>
    </row>
    <row r="285" ht="15" customHeight="1" spans="1:3">
      <c r="A285" s="8">
        <v>42114</v>
      </c>
      <c r="B285" s="10">
        <f>VALUE("2.339616738761254")</f>
        <v>2.33961673876125</v>
      </c>
      <c r="C285" s="9">
        <v>1.97184129797087</v>
      </c>
    </row>
    <row r="286" ht="15" customHeight="1" spans="1:3">
      <c r="A286" s="8">
        <v>42115</v>
      </c>
      <c r="B286" s="10">
        <f>VALUE("2.3063230282612537")</f>
        <v>2.30632302826125</v>
      </c>
      <c r="C286" s="9">
        <v>2.04045067203162</v>
      </c>
    </row>
    <row r="287" ht="15" customHeight="1" spans="1:3">
      <c r="A287" s="8">
        <v>42116</v>
      </c>
      <c r="B287" s="10">
        <f>VALUE("2.369466450061254")</f>
        <v>2.36946645006125</v>
      </c>
      <c r="C287" s="9">
        <v>2.09345463663964</v>
      </c>
    </row>
    <row r="288" ht="15" customHeight="1" spans="1:3">
      <c r="A288" s="8">
        <v>42117</v>
      </c>
      <c r="B288" s="10">
        <f>VALUE("2.4378644453612544")</f>
        <v>2.43786444536125</v>
      </c>
      <c r="C288" s="9">
        <v>2.11540573284885</v>
      </c>
    </row>
    <row r="289" ht="15" customHeight="1" spans="1:3">
      <c r="A289" s="8">
        <v>42118</v>
      </c>
      <c r="B289" s="10">
        <f>VALUE("2.460929184661253")</f>
        <v>2.46092918466125</v>
      </c>
      <c r="C289" s="9">
        <v>2.11751643452386</v>
      </c>
    </row>
    <row r="290" ht="15" customHeight="1" spans="1:3">
      <c r="A290" s="8">
        <v>42121</v>
      </c>
      <c r="B290" s="10">
        <f>VALUE("2.4658546259612537")</f>
        <v>2.46585462596125</v>
      </c>
      <c r="C290" s="9">
        <v>2.14113883824384</v>
      </c>
    </row>
    <row r="291" ht="15" customHeight="1" spans="1:3">
      <c r="A291" s="8">
        <v>42122</v>
      </c>
      <c r="B291" s="10">
        <f>VALUE("2.5182318060612543")</f>
        <v>2.51823180606125</v>
      </c>
      <c r="C291" s="9">
        <v>2.07913244929676</v>
      </c>
    </row>
    <row r="292" ht="15" customHeight="1" spans="1:3">
      <c r="A292" s="8">
        <v>42123</v>
      </c>
      <c r="B292" s="10">
        <f>VALUE("2.452204084961253")</f>
        <v>2.45220408496125</v>
      </c>
      <c r="C292" s="9">
        <v>2.11982004708837</v>
      </c>
    </row>
    <row r="293" ht="15" customHeight="1" spans="1:3">
      <c r="A293" s="8">
        <v>42124</v>
      </c>
      <c r="B293" s="10">
        <f>VALUE("2.476025753661254")</f>
        <v>2.47602575366125</v>
      </c>
      <c r="C293" s="9">
        <v>2.1302374866352</v>
      </c>
    </row>
    <row r="294" ht="15" customHeight="1" spans="1:3">
      <c r="A294" s="8">
        <v>42128</v>
      </c>
      <c r="B294" s="10">
        <f>VALUE("2.4774605499612523")</f>
        <v>2.47746054996125</v>
      </c>
      <c r="C294" s="9">
        <v>2.14050125140565</v>
      </c>
    </row>
    <row r="295" ht="15" customHeight="1" spans="1:3">
      <c r="A295" s="8">
        <v>42129</v>
      </c>
      <c r="B295" s="10">
        <f>VALUE("2.500257336643813")</f>
        <v>2.50025733664381</v>
      </c>
      <c r="C295" s="9">
        <v>2.06224608135608</v>
      </c>
    </row>
    <row r="296" ht="15" customHeight="1" spans="1:3">
      <c r="A296" s="8">
        <v>42130</v>
      </c>
      <c r="B296" s="10">
        <f>VALUE("2.407635959643813")</f>
        <v>2.40763595964381</v>
      </c>
      <c r="C296" s="9">
        <v>2.03298373788868</v>
      </c>
    </row>
    <row r="297" ht="15" customHeight="1" spans="1:3">
      <c r="A297" s="8">
        <v>42131</v>
      </c>
      <c r="B297" s="10">
        <f>VALUE("2.3666041698438134")</f>
        <v>2.36660416984381</v>
      </c>
      <c r="C297" s="9">
        <v>1.98783177466197</v>
      </c>
    </row>
    <row r="298" ht="15" customHeight="1" spans="1:3">
      <c r="A298" s="8">
        <v>42132</v>
      </c>
      <c r="B298" s="10">
        <f>VALUE("2.311565367943812")</f>
        <v>2.31156536794381</v>
      </c>
      <c r="C298" s="9">
        <v>2.06273628125653</v>
      </c>
    </row>
    <row r="299" ht="15" customHeight="1" spans="1:3">
      <c r="A299" s="8">
        <v>42135</v>
      </c>
      <c r="B299" s="10">
        <f>VALUE("2.395215750943813")</f>
        <v>2.39521575094381</v>
      </c>
      <c r="C299" s="9">
        <v>2.15250775353383</v>
      </c>
    </row>
    <row r="300" ht="15" customHeight="1" spans="1:3">
      <c r="A300" s="8">
        <v>42136</v>
      </c>
      <c r="B300" s="10">
        <f>VALUE("2.485778130443813")</f>
        <v>2.48577813044381</v>
      </c>
      <c r="C300" s="9">
        <v>2.19965648279937</v>
      </c>
    </row>
    <row r="301" ht="15" customHeight="1" spans="1:3">
      <c r="A301" s="8">
        <v>42137</v>
      </c>
      <c r="B301" s="10">
        <f>VALUE("2.5249185255438134")</f>
        <v>2.52491852554381</v>
      </c>
      <c r="C301" s="9">
        <v>2.21958918280482</v>
      </c>
    </row>
    <row r="302" ht="15" customHeight="1" spans="1:3">
      <c r="A302" s="8">
        <v>42138</v>
      </c>
      <c r="B302" s="10">
        <f>VALUE("2.5426047397438123")</f>
        <v>2.54260473974381</v>
      </c>
      <c r="C302" s="9">
        <v>2.21668772254233</v>
      </c>
    </row>
    <row r="303" ht="15" customHeight="1" spans="1:3">
      <c r="A303" s="8">
        <v>42139</v>
      </c>
      <c r="B303" s="10">
        <f>VALUE("2.552579350843813")</f>
        <v>2.55257935084381</v>
      </c>
      <c r="C303" s="9">
        <v>2.1989540054664</v>
      </c>
    </row>
    <row r="304" ht="15" customHeight="1" spans="1:3">
      <c r="A304" s="8">
        <v>42142</v>
      </c>
      <c r="B304" s="10">
        <f>VALUE("2.534679582643812")</f>
        <v>2.53467958264381</v>
      </c>
      <c r="C304" s="9">
        <v>2.23937474738608</v>
      </c>
    </row>
    <row r="305" ht="15" customHeight="1" spans="1:3">
      <c r="A305" s="8">
        <v>42143</v>
      </c>
      <c r="B305" s="10">
        <f>VALUE("2.577339698643812")</f>
        <v>2.57733969864381</v>
      </c>
      <c r="C305" s="9">
        <v>2.29501910119622</v>
      </c>
    </row>
    <row r="306" ht="15" customHeight="1" spans="1:3">
      <c r="A306" s="8">
        <v>42144</v>
      </c>
      <c r="B306" s="10">
        <f>VALUE("2.651172835143813")</f>
        <v>2.65117283514381</v>
      </c>
      <c r="C306" s="9">
        <v>2.33337441387912</v>
      </c>
    </row>
    <row r="307" ht="15" customHeight="1" spans="1:3">
      <c r="A307" s="8">
        <v>42145</v>
      </c>
      <c r="B307" s="10">
        <f>VALUE("2.681399491543812")</f>
        <v>2.68139949154381</v>
      </c>
      <c r="C307" s="9">
        <v>2.41936488302482</v>
      </c>
    </row>
    <row r="308" ht="15" customHeight="1" spans="1:3">
      <c r="A308" s="8">
        <v>42146</v>
      </c>
      <c r="B308" s="10">
        <f>VALUE("2.760486301643812")</f>
        <v>2.76048630164381</v>
      </c>
      <c r="C308" s="9">
        <v>2.45934245807709</v>
      </c>
    </row>
    <row r="309" ht="15" customHeight="1" spans="1:3">
      <c r="A309" s="8">
        <v>42149</v>
      </c>
      <c r="B309" s="10">
        <f>VALUE("2.8140440322438125")</f>
        <v>2.81404403224381</v>
      </c>
      <c r="C309" s="9">
        <v>2.52521863443739</v>
      </c>
    </row>
    <row r="310" ht="15" customHeight="1" spans="1:3">
      <c r="A310" s="8">
        <v>42150</v>
      </c>
      <c r="B310" s="10">
        <f>VALUE("2.8980207654438126")</f>
        <v>2.89802076544381</v>
      </c>
      <c r="C310" s="9">
        <v>2.60909588677263</v>
      </c>
    </row>
    <row r="311" ht="15" customHeight="1" spans="1:3">
      <c r="A311" s="8">
        <v>42151</v>
      </c>
      <c r="B311" s="10">
        <f>VALUE("2.9849025599438117")</f>
        <v>2.98490255994381</v>
      </c>
      <c r="C311" s="9">
        <v>2.64022320318094</v>
      </c>
    </row>
    <row r="312" ht="15" customHeight="1" spans="1:3">
      <c r="A312" s="8">
        <v>42152</v>
      </c>
      <c r="B312" s="10">
        <f>VALUE("3.0017893619438123")</f>
        <v>3.00178936194381</v>
      </c>
      <c r="C312" s="9">
        <v>2.48204231011168</v>
      </c>
    </row>
    <row r="313" ht="15" customHeight="1" spans="1:3">
      <c r="A313" s="8">
        <v>42153</v>
      </c>
      <c r="B313" s="10">
        <f>VALUE("2.8245647481438114")</f>
        <v>2.82456474814381</v>
      </c>
      <c r="C313" s="9">
        <v>2.50679652478704</v>
      </c>
    </row>
    <row r="314" ht="15" customHeight="1" spans="1:3">
      <c r="A314" s="8">
        <v>42156</v>
      </c>
      <c r="B314" s="10">
        <f>VALUE("2.8529831506438117")</f>
        <v>2.85298315064381</v>
      </c>
      <c r="C314" s="9">
        <v>2.63795203586382</v>
      </c>
    </row>
    <row r="315" ht="15" customHeight="1" spans="1:3">
      <c r="A315" s="8">
        <v>42157</v>
      </c>
      <c r="B315" s="10">
        <f>VALUE("3.0062211914413126")</f>
        <v>3.00622119144131</v>
      </c>
      <c r="C315" s="9">
        <v>2.73807706324736</v>
      </c>
    </row>
    <row r="316" ht="15" customHeight="1" spans="1:3">
      <c r="A316" s="8">
        <v>42158</v>
      </c>
      <c r="B316" s="10">
        <f>VALUE("3.120863238041313")</f>
        <v>3.12086323804131</v>
      </c>
      <c r="C316" s="9">
        <v>2.76161621598374</v>
      </c>
    </row>
    <row r="317" ht="15" customHeight="1" spans="1:3">
      <c r="A317" s="8">
        <v>42159</v>
      </c>
      <c r="B317" s="10">
        <f>VALUE("3.1388274289413114")</f>
        <v>3.13882742894131</v>
      </c>
      <c r="C317" s="9">
        <v>2.75794914848832</v>
      </c>
    </row>
    <row r="318" ht="15" customHeight="1" spans="1:3">
      <c r="A318" s="8">
        <v>42160</v>
      </c>
      <c r="B318" s="10">
        <f>VALUE("3.150351263341312")</f>
        <v>3.15035126334131</v>
      </c>
      <c r="C318" s="9">
        <v>2.80299773964777</v>
      </c>
    </row>
    <row r="319" ht="15" customHeight="1" spans="1:3">
      <c r="A319" s="8">
        <v>42163</v>
      </c>
      <c r="B319" s="10">
        <f>VALUE("3.2203181689013123")</f>
        <v>3.22031816890131</v>
      </c>
      <c r="C319" s="9">
        <v>2.77442489541438</v>
      </c>
    </row>
    <row r="320" ht="15" customHeight="1" spans="1:3">
      <c r="A320" s="8">
        <v>42164</v>
      </c>
      <c r="B320" s="10">
        <f>VALUE("3.2288931414013122")</f>
        <v>3.22889314140131</v>
      </c>
      <c r="C320" s="9">
        <v>2.77010391785165</v>
      </c>
    </row>
    <row r="321" ht="15" customHeight="1" spans="1:3">
      <c r="A321" s="8">
        <v>42165</v>
      </c>
      <c r="B321" s="10">
        <f>VALUE("3.2278459802013106")</f>
        <v>3.22784598020131</v>
      </c>
      <c r="C321" s="9">
        <v>2.81897833185653</v>
      </c>
    </row>
    <row r="322" ht="15" customHeight="1" spans="1:3">
      <c r="A322" s="8">
        <v>42166</v>
      </c>
      <c r="B322" s="10">
        <f>VALUE("3.2677334082013116")</f>
        <v>3.26773340820131</v>
      </c>
      <c r="C322" s="9">
        <v>2.85877667835618</v>
      </c>
    </row>
    <row r="323" ht="15" customHeight="1" spans="1:3">
      <c r="A323" s="8">
        <v>42167</v>
      </c>
      <c r="B323" s="10">
        <f>VALUE("3.3110232486083104")</f>
        <v>3.31102324860831</v>
      </c>
      <c r="C323" s="9">
        <v>2.90394788236913</v>
      </c>
    </row>
    <row r="324" ht="15" customHeight="1" spans="1:3">
      <c r="A324" s="8">
        <v>42170</v>
      </c>
      <c r="B324" s="10">
        <f>VALUE("3.368181324868311")</f>
        <v>3.36818132486831</v>
      </c>
      <c r="C324" s="9">
        <v>2.85037584926693</v>
      </c>
    </row>
    <row r="325" ht="15" customHeight="1" spans="1:3">
      <c r="A325" s="8">
        <v>42171</v>
      </c>
      <c r="B325" s="10">
        <f>VALUE("3.3389723668683122")</f>
        <v>3.33897236686831</v>
      </c>
      <c r="C325" s="9">
        <v>2.73642607803107</v>
      </c>
    </row>
    <row r="326" ht="15" customHeight="1" spans="1:3">
      <c r="A326" s="8">
        <v>42172</v>
      </c>
      <c r="B326" s="10">
        <f>VALUE("3.2064621156683106")</f>
        <v>3.20646211566831</v>
      </c>
      <c r="C326" s="9">
        <v>2.79193758238641</v>
      </c>
    </row>
    <row r="327" ht="15" customHeight="1" spans="1:3">
      <c r="A327" s="8">
        <v>42173</v>
      </c>
      <c r="B327" s="10">
        <f>VALUE("3.270819563468312")</f>
        <v>3.27081956346831</v>
      </c>
      <c r="C327" s="9">
        <v>2.69908710643475</v>
      </c>
    </row>
    <row r="328" ht="15" customHeight="1" spans="1:3">
      <c r="A328" s="8">
        <v>42174</v>
      </c>
      <c r="B328" s="10">
        <f>VALUE("3.1853577633683128")</f>
        <v>3.18535776336831</v>
      </c>
      <c r="C328" s="9">
        <v>2.51196824691789</v>
      </c>
    </row>
    <row r="329" ht="15" customHeight="1" spans="1:3">
      <c r="A329" s="8">
        <v>42178</v>
      </c>
      <c r="B329" s="10">
        <f>VALUE("2.96958850746831")</f>
        <v>2.96958850746831</v>
      </c>
      <c r="C329" s="9">
        <v>2.52692764382865</v>
      </c>
    </row>
    <row r="330" ht="15" customHeight="1" spans="1:3">
      <c r="A330" s="8">
        <v>42179</v>
      </c>
      <c r="B330" s="10">
        <f>VALUE("2.9999423701683097")</f>
        <v>2.9999423701683</v>
      </c>
      <c r="C330" s="9">
        <v>2.58244717146609</v>
      </c>
    </row>
    <row r="331" ht="15" customHeight="1" spans="1:3">
      <c r="A331" s="8">
        <v>42180</v>
      </c>
      <c r="B331" s="10">
        <f>VALUE("3.0904241638683105")</f>
        <v>3.09042416386831</v>
      </c>
      <c r="C331" s="9">
        <v>2.4915192650573</v>
      </c>
    </row>
    <row r="332" ht="15" customHeight="1" spans="1:3">
      <c r="A332" s="8">
        <v>42181</v>
      </c>
      <c r="B332" s="10">
        <f>VALUE("2.988785845268311")</f>
        <v>2.98878584526831</v>
      </c>
      <c r="C332" s="9">
        <v>2.28325626539106</v>
      </c>
    </row>
    <row r="333" ht="15" customHeight="1" spans="1:3">
      <c r="A333" s="8">
        <v>42184</v>
      </c>
      <c r="B333" s="10">
        <f>VALUE("2.7493888417683094")</f>
        <v>2.7493888417683</v>
      </c>
      <c r="C333" s="9">
        <v>2.13400274501884</v>
      </c>
    </row>
    <row r="334" ht="15" customHeight="1" spans="1:3">
      <c r="A334" s="8">
        <v>42185</v>
      </c>
      <c r="B334" s="10">
        <f>VALUE("2.6191208826683106")</f>
        <v>2.61912088266831</v>
      </c>
      <c r="C334" s="9">
        <v>2.23998471803697</v>
      </c>
    </row>
    <row r="335" ht="15" customHeight="1" spans="1:3">
      <c r="A335" s="8">
        <v>42186</v>
      </c>
      <c r="B335" s="10">
        <f>VALUE("2.74093926816831")</f>
        <v>2.74093926816831</v>
      </c>
      <c r="C335" s="9">
        <v>2.11570923424438</v>
      </c>
    </row>
    <row r="336" ht="15" customHeight="1" spans="1:3">
      <c r="A336" s="8">
        <v>42187</v>
      </c>
      <c r="B336" s="10">
        <f>VALUE("2.581300000737432")</f>
        <v>2.58130000073743</v>
      </c>
      <c r="C336" s="9">
        <v>1.97063466173566</v>
      </c>
    </row>
    <row r="337" ht="15" customHeight="1" spans="1:3">
      <c r="A337" s="8">
        <v>42188</v>
      </c>
      <c r="B337" s="10">
        <f>VALUE("2.4185352604374315")</f>
        <v>2.41853526043743</v>
      </c>
      <c r="C337" s="9">
        <v>1.85000562132775</v>
      </c>
    </row>
    <row r="338" ht="15" customHeight="1" spans="1:3">
      <c r="A338" s="8">
        <v>42191</v>
      </c>
      <c r="B338" s="10">
        <f>VALUE("2.265649548537432")</f>
        <v>2.26564954853743</v>
      </c>
      <c r="C338" s="9">
        <v>1.81995176473222</v>
      </c>
    </row>
    <row r="339" ht="15" customHeight="1" spans="1:3">
      <c r="A339" s="8">
        <v>42192</v>
      </c>
      <c r="B339" s="10">
        <f>VALUE("2.2223760759374316")</f>
        <v>2.22237607593743</v>
      </c>
      <c r="C339" s="9">
        <v>1.70111848073746</v>
      </c>
    </row>
    <row r="340" ht="15" customHeight="1" spans="1:3">
      <c r="A340" s="8">
        <v>42193</v>
      </c>
      <c r="B340" s="10">
        <f>VALUE("2.088100105437432")</f>
        <v>2.08810010543743</v>
      </c>
      <c r="C340" s="9">
        <v>1.66058636861976</v>
      </c>
    </row>
    <row r="341" ht="15" customHeight="1" spans="1:3">
      <c r="A341" s="8">
        <v>42194</v>
      </c>
      <c r="B341" s="10">
        <f>VALUE("1.984708350437431")</f>
        <v>1.98470835043743</v>
      </c>
      <c r="C341" s="9">
        <v>1.73452584289106</v>
      </c>
    </row>
    <row r="342" ht="15" customHeight="1" spans="1:3">
      <c r="A342" s="8">
        <v>42195</v>
      </c>
      <c r="B342" s="10">
        <f>VALUE("2.102077025337431")</f>
        <v>2.10207702533743</v>
      </c>
      <c r="C342" s="9">
        <v>1.82216136153337</v>
      </c>
    </row>
    <row r="343" ht="15" customHeight="1" spans="1:3">
      <c r="A343" s="8">
        <v>42198</v>
      </c>
      <c r="B343" s="10">
        <f>VALUE("2.221339172837431")</f>
        <v>2.22133917283743</v>
      </c>
      <c r="C343" s="9">
        <v>1.93555646994702</v>
      </c>
    </row>
    <row r="344" ht="15" customHeight="1" spans="1:3">
      <c r="A344" s="8">
        <v>42199</v>
      </c>
      <c r="B344" s="10">
        <f>VALUE("2.346441266037431")</f>
        <v>2.34644126603743</v>
      </c>
      <c r="C344" s="9">
        <v>1.97665939205655</v>
      </c>
    </row>
    <row r="345" ht="15" customHeight="1" spans="1:3">
      <c r="A345" s="8">
        <v>42200</v>
      </c>
      <c r="B345" s="10">
        <f>VALUE("2.3517419035774307")</f>
        <v>2.35174190357743</v>
      </c>
      <c r="C345" s="9">
        <v>1.86253187619799</v>
      </c>
    </row>
    <row r="346" ht="15" customHeight="1" spans="1:3">
      <c r="A346" s="8">
        <v>42201</v>
      </c>
      <c r="B346" s="10">
        <f>VALUE("2.2329747904124297")</f>
        <v>2.23297479041242</v>
      </c>
      <c r="C346" s="9">
        <v>1.90616042187876</v>
      </c>
    </row>
    <row r="347" ht="15" customHeight="1" spans="1:3">
      <c r="A347" s="8">
        <v>42202</v>
      </c>
      <c r="B347" s="10">
        <f>VALUE("2.2854218606124297")</f>
        <v>2.28542186061242</v>
      </c>
      <c r="C347" s="9">
        <v>2.010774613933</v>
      </c>
    </row>
    <row r="348" ht="15" customHeight="1" spans="1:3">
      <c r="A348" s="8">
        <v>42205</v>
      </c>
      <c r="B348" s="10">
        <f>VALUE("2.4027352997844296")</f>
        <v>2.40273529978442</v>
      </c>
      <c r="C348" s="9">
        <v>2.04140858652154</v>
      </c>
    </row>
    <row r="349" ht="15" customHeight="1" spans="1:3">
      <c r="A349" s="8">
        <v>42206</v>
      </c>
      <c r="B349" s="10">
        <f>VALUE("2.43663221578443")</f>
        <v>2.43663221578443</v>
      </c>
      <c r="C349" s="9">
        <v>2.06755772047237</v>
      </c>
    </row>
    <row r="350" ht="15" customHeight="1" spans="1:3">
      <c r="A350" s="8">
        <v>42207</v>
      </c>
      <c r="B350" s="10">
        <f>VALUE("2.481009748484431")</f>
        <v>2.48100974848443</v>
      </c>
      <c r="C350" s="9">
        <v>2.09265215752092</v>
      </c>
    </row>
    <row r="351" ht="15" customHeight="1" spans="1:3">
      <c r="A351" s="8">
        <v>42208</v>
      </c>
      <c r="B351" s="10">
        <f>VALUE("2.5096434051844323")</f>
        <v>2.50964340518443</v>
      </c>
      <c r="C351" s="9">
        <v>2.15094155353378</v>
      </c>
    </row>
    <row r="352" ht="15" customHeight="1" spans="1:3">
      <c r="A352" s="8">
        <v>42209</v>
      </c>
      <c r="B352" s="10">
        <f>VALUE("2.5971290143844312")</f>
        <v>2.59712901438443</v>
      </c>
      <c r="C352" s="9">
        <v>2.11902020886188</v>
      </c>
    </row>
    <row r="353" ht="15" customHeight="1" spans="1:3">
      <c r="A353" s="8">
        <v>42212</v>
      </c>
      <c r="B353" s="10">
        <f>VALUE("2.562062353077431")</f>
        <v>2.56206235307743</v>
      </c>
      <c r="C353" s="9">
        <v>1.96034207351288</v>
      </c>
    </row>
    <row r="354" ht="15" customHeight="1" spans="1:3">
      <c r="A354" s="8">
        <v>42213</v>
      </c>
      <c r="B354" s="10">
        <f>VALUE("2.3645132030774296")</f>
        <v>2.36451320307742</v>
      </c>
      <c r="C354" s="9">
        <v>1.92403332655085</v>
      </c>
    </row>
    <row r="355" ht="15" customHeight="1" spans="1:3">
      <c r="A355" s="8">
        <v>42214</v>
      </c>
      <c r="B355" s="10">
        <f>VALUE("2.3240216676774303")</f>
        <v>2.32402166767743</v>
      </c>
      <c r="C355" s="9">
        <v>2.01784176729514</v>
      </c>
    </row>
    <row r="356" ht="15" customHeight="1" spans="1:3">
      <c r="A356" s="8">
        <v>42215</v>
      </c>
      <c r="B356" s="10">
        <f>VALUE("2.4345717029774296")</f>
        <v>2.43457170297742</v>
      </c>
      <c r="C356" s="9">
        <v>1.96195150869143</v>
      </c>
    </row>
    <row r="357" ht="15" customHeight="1" spans="1:3">
      <c r="A357" s="8">
        <v>42216</v>
      </c>
      <c r="B357" s="10">
        <f>VALUE("2.3671450120774304")</f>
        <v>2.36714501207743</v>
      </c>
      <c r="C357" s="9">
        <v>1.94346045917822</v>
      </c>
    </row>
    <row r="358" ht="15" customHeight="1" spans="1:3">
      <c r="A358" s="8">
        <v>42219</v>
      </c>
      <c r="B358" s="10">
        <f>VALUE("2.3410459746774297")</f>
        <v>2.34104597467742</v>
      </c>
      <c r="C358" s="9">
        <v>1.89646376985102</v>
      </c>
    </row>
    <row r="359" ht="15" customHeight="1" spans="1:3">
      <c r="A359" s="8">
        <v>42220</v>
      </c>
      <c r="B359" s="10">
        <f>VALUE("2.2831393116762717")</f>
        <v>2.28313931167627</v>
      </c>
      <c r="C359" s="9">
        <v>1.99754452355663</v>
      </c>
    </row>
    <row r="360" ht="15" customHeight="1" spans="1:3">
      <c r="A360" s="8">
        <v>42221</v>
      </c>
      <c r="B360" s="10">
        <f>VALUE("2.409551325976271")</f>
        <v>2.40955132597627</v>
      </c>
      <c r="C360" s="9">
        <v>1.9716995700879</v>
      </c>
    </row>
    <row r="361" ht="15" customHeight="1" spans="1:3">
      <c r="A361" s="8">
        <v>42222</v>
      </c>
      <c r="B361" s="10">
        <f>VALUE("2.3920010779762717")</f>
        <v>2.39200107797627</v>
      </c>
      <c r="C361" s="9">
        <v>1.95980053969777</v>
      </c>
    </row>
    <row r="362" ht="15" customHeight="1" spans="1:3">
      <c r="A362" s="8">
        <v>42223</v>
      </c>
      <c r="B362" s="10">
        <f>VALUE("2.392852074776272")</f>
        <v>2.39285207477627</v>
      </c>
      <c r="C362" s="9">
        <v>2.01545819857447</v>
      </c>
    </row>
    <row r="363" ht="15" customHeight="1" spans="1:3">
      <c r="A363" s="8">
        <v>42226</v>
      </c>
      <c r="B363" s="10">
        <f>VALUE("2.4665312132762702")</f>
        <v>2.46653121327627</v>
      </c>
      <c r="C363" s="9">
        <v>2.11122638256367</v>
      </c>
    </row>
    <row r="364" ht="15" customHeight="1" spans="1:3">
      <c r="A364" s="8">
        <v>42227</v>
      </c>
      <c r="B364" s="10">
        <f>VALUE("2.5813445036762714")</f>
        <v>2.58134450367627</v>
      </c>
      <c r="C364" s="9">
        <v>2.12159902754803</v>
      </c>
    </row>
    <row r="365" ht="15" customHeight="1" spans="1:3">
      <c r="A365" s="8">
        <v>42228</v>
      </c>
      <c r="B365" s="10">
        <f>VALUE("2.5877276130762703")</f>
        <v>2.58772761307627</v>
      </c>
      <c r="C365" s="9">
        <v>2.09670155075707</v>
      </c>
    </row>
    <row r="366" ht="15" customHeight="1" spans="1:3">
      <c r="A366" s="8">
        <v>42229</v>
      </c>
      <c r="B366" s="10">
        <f>VALUE("2.550544957476271")</f>
        <v>2.55054495747627</v>
      </c>
      <c r="C366" s="9">
        <v>2.14652444749391</v>
      </c>
    </row>
    <row r="367" ht="15" customHeight="1" spans="1:3">
      <c r="A367" s="8">
        <v>42230</v>
      </c>
      <c r="B367" s="10">
        <f>VALUE("2.611213113876271")</f>
        <v>2.61121311387627</v>
      </c>
      <c r="C367" s="9">
        <v>2.16936527287082</v>
      </c>
    </row>
    <row r="368" ht="15" customHeight="1" spans="1:3">
      <c r="A368" s="8">
        <v>42233</v>
      </c>
      <c r="B368" s="10">
        <f>VALUE("2.6273406350762727")</f>
        <v>2.62734063507627</v>
      </c>
      <c r="C368" s="9">
        <v>2.21846433877466</v>
      </c>
    </row>
    <row r="369" ht="15" customHeight="1" spans="1:3">
      <c r="A369" s="8">
        <v>42234</v>
      </c>
      <c r="B369" s="10">
        <f>VALUE("2.6802857825762705")</f>
        <v>2.68028578257627</v>
      </c>
      <c r="C369" s="9">
        <v>2.0526696276518</v>
      </c>
    </row>
    <row r="370" ht="15" customHeight="1" spans="1:3">
      <c r="A370" s="8">
        <v>42235</v>
      </c>
      <c r="B370" s="10">
        <f>VALUE("2.4708317073762713")</f>
        <v>2.47083170737627</v>
      </c>
      <c r="C370" s="9">
        <v>2.09787015814417</v>
      </c>
    </row>
    <row r="371" ht="15" customHeight="1" spans="1:3">
      <c r="A371" s="8">
        <v>42236</v>
      </c>
      <c r="B371" s="10">
        <f>VALUE("2.528573756376272")</f>
        <v>2.52857375637627</v>
      </c>
      <c r="C371" s="9">
        <v>2.02456120318044</v>
      </c>
    </row>
    <row r="372" ht="15" customHeight="1" spans="1:3">
      <c r="A372" s="8">
        <v>42237</v>
      </c>
      <c r="B372" s="10">
        <f>VALUE("2.4645447604762714")</f>
        <v>2.46454476047627</v>
      </c>
      <c r="C372" s="9">
        <v>1.91474807522972</v>
      </c>
    </row>
    <row r="373" ht="15" customHeight="1" spans="1:3">
      <c r="A373" s="8">
        <v>42240</v>
      </c>
      <c r="B373" s="10">
        <f>VALUE("2.3298080700762713")</f>
        <v>2.32980807007627</v>
      </c>
      <c r="C373" s="9">
        <v>1.76215131105209</v>
      </c>
    </row>
    <row r="374" ht="15" customHeight="1" spans="1:3">
      <c r="A374" s="8">
        <v>42241</v>
      </c>
      <c r="B374" s="10">
        <f>VALUE("2.138337592936272")</f>
        <v>2.13833759293627</v>
      </c>
      <c r="C374" s="9">
        <v>1.63016283741485</v>
      </c>
    </row>
    <row r="375" ht="15" customHeight="1" spans="1:3">
      <c r="A375" s="8">
        <v>42242</v>
      </c>
      <c r="B375" s="10">
        <f>VALUE("1.9768662835362714")</f>
        <v>1.97686628353627</v>
      </c>
      <c r="C375" s="9">
        <v>1.56907369321736</v>
      </c>
    </row>
    <row r="376" ht="15" customHeight="1" spans="1:3">
      <c r="A376" s="8">
        <v>42243</v>
      </c>
      <c r="B376" s="10">
        <f>VALUE("1.9167508189362723")</f>
        <v>1.91675081893627</v>
      </c>
      <c r="C376" s="9">
        <v>1.62378523358943</v>
      </c>
    </row>
    <row r="377" ht="15" customHeight="1" spans="1:3">
      <c r="A377" s="8">
        <v>42244</v>
      </c>
      <c r="B377" s="10">
        <f>VALUE("2.000638676736272")</f>
        <v>2.00063867673627</v>
      </c>
      <c r="C377" s="9">
        <v>1.72108048207099</v>
      </c>
    </row>
    <row r="378" ht="15" customHeight="1" spans="1:3">
      <c r="A378" s="8">
        <v>42247</v>
      </c>
      <c r="B378" s="10">
        <f>VALUE("2.122850392136272")</f>
        <v>2.12285039213627</v>
      </c>
      <c r="C378" s="9">
        <v>1.65528929213776</v>
      </c>
    </row>
    <row r="379" ht="15" customHeight="1" spans="1:3">
      <c r="A379" s="8">
        <v>42248</v>
      </c>
      <c r="B379" s="10">
        <f>VALUE("2.0568855884362702")</f>
        <v>2.05688558843627</v>
      </c>
      <c r="C379" s="9">
        <v>1.55163917665532</v>
      </c>
    </row>
    <row r="380" ht="15" customHeight="1" spans="1:3">
      <c r="A380" s="8">
        <v>42249</v>
      </c>
      <c r="B380" s="10">
        <f>VALUE("1.963099519315951")</f>
        <v>1.96309951931595</v>
      </c>
      <c r="C380" s="9">
        <v>1.53990508884842</v>
      </c>
    </row>
    <row r="381" ht="15" customHeight="1" spans="1:3">
      <c r="A381" s="8">
        <v>42253</v>
      </c>
      <c r="B381" s="10">
        <f>VALUE("1.9273777590159515")</f>
        <v>1.92737775901595</v>
      </c>
      <c r="C381" s="9">
        <v>1.53990508884842</v>
      </c>
    </row>
    <row r="382" ht="15" customHeight="1" spans="1:3">
      <c r="A382" s="8">
        <v>42254</v>
      </c>
      <c r="B382" s="10">
        <f>VALUE("1.9273777590159515")</f>
        <v>1.92737775901595</v>
      </c>
      <c r="C382" s="9">
        <v>1.54518770330155</v>
      </c>
    </row>
    <row r="383" ht="15" customHeight="1" spans="1:3">
      <c r="A383" s="8">
        <v>42255</v>
      </c>
      <c r="B383" s="10">
        <f>VALUE("1.9481501683159514")</f>
        <v>1.94815016831595</v>
      </c>
      <c r="C383" s="9">
        <v>1.60336240913759</v>
      </c>
    </row>
    <row r="384" ht="15" customHeight="1" spans="1:3">
      <c r="A384" s="8">
        <v>42256</v>
      </c>
      <c r="B384" s="10">
        <f>VALUE("2.0392104009159513")</f>
        <v>2.03921040091595</v>
      </c>
      <c r="C384" s="9">
        <v>1.64766704838039</v>
      </c>
    </row>
    <row r="385" ht="15" customHeight="1" spans="1:3">
      <c r="A385" s="8">
        <v>42257</v>
      </c>
      <c r="B385" s="10">
        <f>VALUE("2.111033358615951")</f>
        <v>2.11103335861595</v>
      </c>
      <c r="C385" s="9">
        <v>1.61982502705657</v>
      </c>
    </row>
    <row r="386" ht="15" customHeight="1" spans="1:3">
      <c r="A386" s="8">
        <v>42258</v>
      </c>
      <c r="B386" s="10">
        <f>VALUE("2.073712661415952")</f>
        <v>2.07371266141595</v>
      </c>
      <c r="C386" s="9">
        <v>1.6331577098082</v>
      </c>
    </row>
    <row r="387" ht="15" customHeight="1" spans="1:3">
      <c r="A387" s="8">
        <v>42261</v>
      </c>
      <c r="B387" s="10">
        <f>VALUE("2.0975221816159513")</f>
        <v>2.09752218161595</v>
      </c>
      <c r="C387" s="9">
        <v>1.52160423387842</v>
      </c>
    </row>
    <row r="388" ht="15" customHeight="1" spans="1:3">
      <c r="A388" s="8">
        <v>42262</v>
      </c>
      <c r="B388" s="10">
        <f>VALUE("1.9489354088159516")</f>
        <v>1.94893540881595</v>
      </c>
      <c r="C388" s="9">
        <v>1.43564683876397</v>
      </c>
    </row>
    <row r="389" ht="15" customHeight="1" spans="1:3">
      <c r="A389" s="8">
        <v>42263</v>
      </c>
      <c r="B389" s="10">
        <f>VALUE("1.8457545102159518")</f>
        <v>1.84575451021595</v>
      </c>
      <c r="C389" s="9">
        <v>1.53041885305296</v>
      </c>
    </row>
    <row r="390" ht="15" customHeight="1" spans="1:3">
      <c r="A390" s="8">
        <v>42264</v>
      </c>
      <c r="B390" s="10">
        <f>VALUE("1.9841802731159508")</f>
        <v>1.98418027311595</v>
      </c>
      <c r="C390" s="9">
        <v>1.50038116877842</v>
      </c>
    </row>
    <row r="391" ht="15" customHeight="1" spans="1:3">
      <c r="A391" s="8">
        <v>42265</v>
      </c>
      <c r="B391" s="10">
        <f>VALUE("1.9446126834159518")</f>
        <v>1.94461268341595</v>
      </c>
      <c r="C391" s="9">
        <v>1.51835744551777</v>
      </c>
    </row>
    <row r="392" ht="15" customHeight="1" spans="1:3">
      <c r="A392" s="8">
        <v>42268</v>
      </c>
      <c r="B392" s="10">
        <f>VALUE("1.9738313959159517")</f>
        <v>1.97383139591595</v>
      </c>
      <c r="C392" s="9">
        <v>1.57207015014604</v>
      </c>
    </row>
    <row r="393" ht="15" customHeight="1" spans="1:3">
      <c r="A393" s="8">
        <v>42269</v>
      </c>
      <c r="B393" s="10">
        <f>VALUE("2.0416533474159513")</f>
        <v>2.04165334741595</v>
      </c>
      <c r="C393" s="9">
        <v>1.58351062103976</v>
      </c>
    </row>
    <row r="394" ht="15" customHeight="1" spans="1:3">
      <c r="A394" s="8">
        <v>42270</v>
      </c>
      <c r="B394" s="10">
        <f>VALUE("2.0581495772809513")</f>
        <v>2.05814957728095</v>
      </c>
      <c r="C394" s="9">
        <v>1.56557136709433</v>
      </c>
    </row>
    <row r="395" ht="15" customHeight="1" spans="1:3">
      <c r="A395" s="8">
        <v>42271</v>
      </c>
      <c r="B395" s="10">
        <f>VALUE("2.0300640771809517")</f>
        <v>2.03006407718095</v>
      </c>
      <c r="C395" s="9">
        <v>1.58833573235337</v>
      </c>
    </row>
    <row r="396" ht="15" customHeight="1" spans="1:3">
      <c r="A396" s="8">
        <v>42272</v>
      </c>
      <c r="B396" s="10">
        <f>VALUE("2.0510860939209516")</f>
        <v>2.05108609392095</v>
      </c>
      <c r="C396" s="9">
        <v>1.53633940646325</v>
      </c>
    </row>
    <row r="397" ht="15" customHeight="1" spans="1:3">
      <c r="A397" s="8">
        <v>42275</v>
      </c>
      <c r="B397" s="10">
        <f>VALUE("1.9728965349209517")</f>
        <v>1.97289653492095</v>
      </c>
      <c r="C397" s="9">
        <v>1.56433671225015</v>
      </c>
    </row>
    <row r="398" ht="15" customHeight="1" spans="1:3">
      <c r="A398" s="8">
        <v>42276</v>
      </c>
      <c r="B398" s="10">
        <f>VALUE("2.017282288620952")</f>
        <v>2.01728228862095</v>
      </c>
      <c r="C398" s="9">
        <v>1.53513953594242</v>
      </c>
    </row>
    <row r="399" ht="15" customHeight="1" spans="1:3">
      <c r="A399" s="8">
        <v>42277</v>
      </c>
      <c r="B399" s="10">
        <f>VALUE("1.9809967802209514")</f>
        <v>1.98099678022095</v>
      </c>
      <c r="C399" s="9">
        <v>1.54020039090235</v>
      </c>
    </row>
    <row r="400" ht="15" customHeight="1" spans="1:3">
      <c r="A400" s="8">
        <v>42285</v>
      </c>
      <c r="B400" s="10">
        <f>VALUE("1.985155069820952")</f>
        <v>1.98515506982095</v>
      </c>
      <c r="C400" s="9">
        <v>1.60276815808331</v>
      </c>
    </row>
    <row r="401" ht="15" customHeight="1" spans="1:3">
      <c r="A401" s="8">
        <v>42286</v>
      </c>
      <c r="B401" s="10">
        <f>VALUE("2.0653780334101515")</f>
        <v>2.06537803341015</v>
      </c>
      <c r="C401" s="9">
        <v>1.62730556808233</v>
      </c>
    </row>
    <row r="402" ht="15" customHeight="1" spans="1:3">
      <c r="A402" s="8">
        <v>42287</v>
      </c>
      <c r="B402" s="10">
        <f>VALUE("2.103264411110152")</f>
        <v>2.10326441111015</v>
      </c>
      <c r="C402" s="9">
        <v>1.62730556808233</v>
      </c>
    </row>
    <row r="403" ht="15" customHeight="1" spans="1:3">
      <c r="A403" s="8">
        <v>42289</v>
      </c>
      <c r="B403" s="10">
        <f>VALUE("2.103264411110152")</f>
        <v>2.10326441111015</v>
      </c>
      <c r="C403" s="9">
        <v>1.68984961753593</v>
      </c>
    </row>
    <row r="404" ht="15" customHeight="1" spans="1:3">
      <c r="A404" s="8">
        <v>42290</v>
      </c>
      <c r="B404" s="10">
        <f>VALUE("2.1976884286101512")</f>
        <v>2.19768842861015</v>
      </c>
      <c r="C404" s="9">
        <v>1.71081447882998</v>
      </c>
    </row>
    <row r="405" ht="15" customHeight="1" spans="1:3">
      <c r="A405" s="8">
        <v>42291</v>
      </c>
      <c r="B405" s="10">
        <f>VALUE("2.218539768610152")</f>
        <v>2.21853976861015</v>
      </c>
      <c r="C405" s="9">
        <v>1.69130175614303</v>
      </c>
    </row>
    <row r="406" ht="15" customHeight="1" spans="1:3">
      <c r="A406" s="8">
        <v>42292</v>
      </c>
      <c r="B406" s="10">
        <f>VALUE("2.1866979129101507")</f>
        <v>2.18669791291015</v>
      </c>
      <c r="C406" s="9">
        <v>1.74279706705024</v>
      </c>
    </row>
    <row r="407" ht="15" customHeight="1" spans="1:3">
      <c r="A407" s="8">
        <v>42293</v>
      </c>
      <c r="B407" s="10">
        <f>VALUE("2.2554144857501517")</f>
        <v>2.25541448575015</v>
      </c>
      <c r="C407" s="9">
        <v>1.77255677855415</v>
      </c>
    </row>
    <row r="408" ht="15" customHeight="1" spans="1:3">
      <c r="A408" s="8">
        <v>42296</v>
      </c>
      <c r="B408" s="10">
        <f>VALUE("2.291988760050152")</f>
        <v>2.29198876005015</v>
      </c>
      <c r="C408" s="9">
        <v>1.77250946885621</v>
      </c>
    </row>
    <row r="409" ht="15" customHeight="1" spans="1:3">
      <c r="A409" s="8">
        <v>42297</v>
      </c>
      <c r="B409" s="10">
        <f>VALUE("2.2928202080161517")</f>
        <v>2.29282020801615</v>
      </c>
      <c r="C409" s="9">
        <v>1.8013589779898</v>
      </c>
    </row>
    <row r="410" ht="15" customHeight="1" spans="1:3">
      <c r="A410" s="8">
        <v>42298</v>
      </c>
      <c r="B410" s="10">
        <f>VALUE("2.3316014580101507")</f>
        <v>2.33160145801015</v>
      </c>
      <c r="C410" s="9">
        <v>1.6883446862356</v>
      </c>
    </row>
    <row r="411" ht="15" customHeight="1" spans="1:3">
      <c r="A411" s="8">
        <v>42299</v>
      </c>
      <c r="B411" s="10">
        <f>VALUE("2.1834238643101513")</f>
        <v>2.18342386431015</v>
      </c>
      <c r="C411" s="9">
        <v>1.75161518226307</v>
      </c>
    </row>
    <row r="412" ht="15" customHeight="1" spans="1:3">
      <c r="A412" s="8">
        <v>42300</v>
      </c>
      <c r="B412" s="10">
        <f>VALUE("2.269734631910151")</f>
        <v>2.26973463191015</v>
      </c>
      <c r="C412" s="9">
        <v>1.79536264354822</v>
      </c>
    </row>
    <row r="413" ht="15" customHeight="1" spans="1:3">
      <c r="A413" s="8">
        <v>42303</v>
      </c>
      <c r="B413" s="10">
        <f>VALUE("2.336366337810152")</f>
        <v>2.33636633781015</v>
      </c>
      <c r="C413" s="9">
        <v>1.80756618138805</v>
      </c>
    </row>
    <row r="414" ht="15" customHeight="1" spans="1:3">
      <c r="A414" s="8">
        <v>42304</v>
      </c>
      <c r="B414" s="10">
        <f>VALUE("2.3604954731101517")</f>
        <v>2.36049547311015</v>
      </c>
      <c r="C414" s="9">
        <v>1.81880415872618</v>
      </c>
    </row>
    <row r="415" ht="15" customHeight="1" spans="1:3">
      <c r="A415" s="8">
        <v>42305</v>
      </c>
      <c r="B415" s="10">
        <f>VALUE("2.3728133678101533")</f>
        <v>2.37281336781015</v>
      </c>
      <c r="C415" s="9">
        <v>1.77289262459164</v>
      </c>
    </row>
    <row r="416" ht="15" customHeight="1" spans="1:3">
      <c r="A416" s="8">
        <v>42306</v>
      </c>
      <c r="B416" s="10">
        <f>VALUE("2.3158216843101522")</f>
        <v>2.31582168431015</v>
      </c>
      <c r="C416" s="9">
        <v>1.78800345780823</v>
      </c>
    </row>
    <row r="417" ht="15" customHeight="1" spans="1:3">
      <c r="A417" s="8">
        <v>42307</v>
      </c>
      <c r="B417" s="10">
        <f>VALUE("2.3430563407101506")</f>
        <v>2.34305634071015</v>
      </c>
      <c r="C417" s="9">
        <v>1.78196607635599</v>
      </c>
    </row>
    <row r="418" ht="15" customHeight="1" spans="1:3">
      <c r="A418" s="8">
        <v>42310</v>
      </c>
      <c r="B418" s="10">
        <f>VALUE("2.3501040830441524")</f>
        <v>2.35010408304415</v>
      </c>
      <c r="C418" s="9">
        <v>1.74460648064893</v>
      </c>
    </row>
    <row r="419" ht="15" customHeight="1" spans="1:3">
      <c r="A419" s="8">
        <v>42311</v>
      </c>
      <c r="B419" s="10">
        <f>VALUE("2.2937310020377115")</f>
        <v>2.29373100203771</v>
      </c>
      <c r="C419" s="9">
        <v>1.7404996165676</v>
      </c>
    </row>
    <row r="420" ht="15" customHeight="1" spans="1:3">
      <c r="A420" s="8">
        <v>42312</v>
      </c>
      <c r="B420" s="10">
        <f>VALUE("2.2985847868377105")</f>
        <v>2.29858478683771</v>
      </c>
      <c r="C420" s="9">
        <v>1.82799753214909</v>
      </c>
    </row>
    <row r="421" ht="15" customHeight="1" spans="1:3">
      <c r="A421" s="8">
        <v>42313</v>
      </c>
      <c r="B421" s="10">
        <f>VALUE("2.4208187056377124")</f>
        <v>2.42081870563771</v>
      </c>
      <c r="C421" s="9">
        <v>1.83012586492365</v>
      </c>
    </row>
    <row r="422" ht="15" customHeight="1" spans="1:3">
      <c r="A422" s="8">
        <v>42314</v>
      </c>
      <c r="B422" s="10">
        <f>VALUE("2.44816137043771")</f>
        <v>2.44816137043771</v>
      </c>
      <c r="C422" s="9">
        <v>1.87298291795452</v>
      </c>
    </row>
    <row r="423" ht="15" customHeight="1" spans="1:3">
      <c r="A423" s="8">
        <v>42317</v>
      </c>
      <c r="B423" s="10">
        <f>VALUE("2.510889946837711")</f>
        <v>2.51088994683771</v>
      </c>
      <c r="C423" s="9">
        <v>1.8973682377125</v>
      </c>
    </row>
    <row r="424" ht="15" customHeight="1" spans="1:3">
      <c r="A424" s="8">
        <v>42318</v>
      </c>
      <c r="B424" s="10">
        <f>VALUE("2.535032283437711")</f>
        <v>2.53503228343771</v>
      </c>
      <c r="C424" s="9">
        <v>1.90521722093126</v>
      </c>
    </row>
    <row r="425" ht="15" customHeight="1" spans="1:3">
      <c r="A425" s="8">
        <v>42319</v>
      </c>
      <c r="B425" s="10">
        <f>VALUE("2.55306394393771")</f>
        <v>2.55306394393771</v>
      </c>
      <c r="C425" s="9">
        <v>1.93279759271356</v>
      </c>
    </row>
    <row r="426" ht="15" customHeight="1" spans="1:3">
      <c r="A426" s="8">
        <v>42320</v>
      </c>
      <c r="B426" s="10">
        <f>VALUE("2.5947730744377115")</f>
        <v>2.59477307443771</v>
      </c>
      <c r="C426" s="9">
        <v>1.93224066626944</v>
      </c>
    </row>
    <row r="427" ht="15" customHeight="1" spans="1:3">
      <c r="A427" s="8">
        <v>42321</v>
      </c>
      <c r="B427" s="10">
        <f>VALUE("2.590505835037711")</f>
        <v>2.59050583503771</v>
      </c>
      <c r="C427" s="9">
        <v>1.90323016331529</v>
      </c>
    </row>
    <row r="428" ht="15" customHeight="1" spans="1:3">
      <c r="A428" s="8">
        <v>42324</v>
      </c>
      <c r="B428" s="10">
        <f>VALUE("2.5399669319377107")</f>
        <v>2.53996693193771</v>
      </c>
      <c r="C428" s="9">
        <v>1.94139653902271</v>
      </c>
    </row>
    <row r="429" ht="15" customHeight="1" spans="1:3">
      <c r="A429" s="8">
        <v>42325</v>
      </c>
      <c r="B429" s="10">
        <f>VALUE("2.5867611792377105")</f>
        <v>2.58676117923771</v>
      </c>
      <c r="C429" s="9">
        <v>1.9241744004986</v>
      </c>
    </row>
    <row r="430" ht="15" customHeight="1" spans="1:3">
      <c r="A430" s="8">
        <v>42326</v>
      </c>
      <c r="B430" s="10">
        <f>VALUE("2.5830069425377102")</f>
        <v>2.58300694253771</v>
      </c>
      <c r="C430" s="9">
        <v>1.89312779478708</v>
      </c>
    </row>
    <row r="431" ht="15" customHeight="1" spans="1:3">
      <c r="A431" s="8">
        <v>42327</v>
      </c>
      <c r="B431" s="10">
        <f>VALUE("2.5454810459377115")</f>
        <v>2.54548104593771</v>
      </c>
      <c r="C431" s="9">
        <v>1.94133791121522</v>
      </c>
    </row>
    <row r="432" ht="15" customHeight="1" spans="1:3">
      <c r="A432" s="8">
        <v>42328</v>
      </c>
      <c r="B432" s="10">
        <f>VALUE("2.61110591683771")</f>
        <v>2.61110591683771</v>
      </c>
      <c r="C432" s="9">
        <v>1.96338151410652</v>
      </c>
    </row>
    <row r="433" ht="15" customHeight="1" spans="1:3">
      <c r="A433" s="8">
        <v>42331</v>
      </c>
      <c r="B433" s="10">
        <f>VALUE("2.6439030329377102")</f>
        <v>2.64390303293771</v>
      </c>
      <c r="C433" s="9">
        <v>1.94776672319853</v>
      </c>
    </row>
    <row r="434" ht="15" customHeight="1" spans="1:3">
      <c r="A434" s="8">
        <v>42332</v>
      </c>
      <c r="B434" s="10">
        <f>VALUE("2.628645822137709")</f>
        <v>2.6286458221377</v>
      </c>
      <c r="C434" s="9">
        <v>1.96142775688399</v>
      </c>
    </row>
    <row r="435" ht="15" customHeight="1" spans="1:3">
      <c r="A435" s="8">
        <v>42333</v>
      </c>
      <c r="B435" s="10">
        <f>VALUE("2.66130228383771")</f>
        <v>2.66130228383771</v>
      </c>
      <c r="C435" s="9">
        <v>1.99258691490719</v>
      </c>
    </row>
    <row r="436" ht="15" customHeight="1" spans="1:3">
      <c r="A436" s="8">
        <v>42334</v>
      </c>
      <c r="B436" s="10">
        <f>VALUE("2.717635371637712")</f>
        <v>2.71763537163771</v>
      </c>
      <c r="C436" s="9">
        <v>1.98043770399321</v>
      </c>
    </row>
    <row r="437" ht="15" customHeight="1" spans="1:3">
      <c r="A437" s="8">
        <v>42335</v>
      </c>
      <c r="B437" s="10">
        <f>VALUE("2.7137704131377123")</f>
        <v>2.71377041313771</v>
      </c>
      <c r="C437" s="9">
        <v>1.85519517576899</v>
      </c>
    </row>
    <row r="438" ht="15" customHeight="1" spans="1:3">
      <c r="A438" s="8">
        <v>42338</v>
      </c>
      <c r="B438" s="10">
        <f>VALUE("2.5368822941377096")</f>
        <v>2.5368822941377</v>
      </c>
      <c r="C438" s="9">
        <v>1.86331264969772</v>
      </c>
    </row>
    <row r="439" ht="15" customHeight="1" spans="1:3">
      <c r="A439" s="8">
        <v>42339</v>
      </c>
      <c r="B439" s="10">
        <f>VALUE("2.5712518477377118")</f>
        <v>2.57125184773771</v>
      </c>
      <c r="C439" s="9">
        <v>1.87225305079643</v>
      </c>
    </row>
    <row r="440" ht="15" customHeight="1" spans="1:3">
      <c r="A440" s="8">
        <v>42340</v>
      </c>
      <c r="B440" s="10">
        <f>VALUE("2.5897631075755316")</f>
        <v>2.58976310757553</v>
      </c>
      <c r="C440" s="9">
        <v>1.86267400650263</v>
      </c>
    </row>
    <row r="441" ht="15" customHeight="1" spans="1:3">
      <c r="A441" s="8">
        <v>42341</v>
      </c>
      <c r="B441" s="10">
        <f>VALUE("2.6095464654755323")</f>
        <v>2.60954646547553</v>
      </c>
      <c r="C441" s="9">
        <v>1.9040852339164</v>
      </c>
    </row>
    <row r="442" ht="15" customHeight="1" spans="1:3">
      <c r="A442" s="8">
        <v>42342</v>
      </c>
      <c r="B442" s="10">
        <f>VALUE("2.6578092980755312")</f>
        <v>2.65780929807553</v>
      </c>
      <c r="C442" s="9">
        <v>1.88928798778852</v>
      </c>
    </row>
    <row r="443" ht="15" customHeight="1" spans="1:3">
      <c r="A443" s="8">
        <v>42345</v>
      </c>
      <c r="B443" s="10">
        <f>VALUE("2.6378774028755325")</f>
        <v>2.63787740287553</v>
      </c>
      <c r="C443" s="9">
        <v>1.91206321843273</v>
      </c>
    </row>
    <row r="444" ht="15" customHeight="1" spans="1:3">
      <c r="A444" s="8">
        <v>42346</v>
      </c>
      <c r="B444" s="10">
        <f>VALUE("2.667623560675532")</f>
        <v>2.66762356067553</v>
      </c>
      <c r="C444" s="9">
        <v>1.86224200683664</v>
      </c>
    </row>
    <row r="445" ht="15" customHeight="1" spans="1:3">
      <c r="A445" s="8">
        <v>42347</v>
      </c>
      <c r="B445" s="10">
        <f>VALUE("2.6104950178755306")</f>
        <v>2.61049501787553</v>
      </c>
      <c r="C445" s="9">
        <v>1.8547298505582</v>
      </c>
    </row>
    <row r="446" ht="15" customHeight="1" spans="1:3">
      <c r="A446" s="8">
        <v>42348</v>
      </c>
      <c r="B446" s="10">
        <f>VALUE("2.6072587637755307")</f>
        <v>2.60725876377553</v>
      </c>
      <c r="C446" s="9">
        <v>1.84867732799052</v>
      </c>
    </row>
    <row r="447" ht="15" customHeight="1" spans="1:3">
      <c r="A447" s="8">
        <v>42349</v>
      </c>
      <c r="B447" s="10">
        <f>VALUE("2.6009342357755316")</f>
        <v>2.60093423577553</v>
      </c>
      <c r="C447" s="9">
        <v>1.83371023476526</v>
      </c>
    </row>
    <row r="448" ht="15" customHeight="1" spans="1:3">
      <c r="A448" s="8">
        <v>42352</v>
      </c>
      <c r="B448" s="10">
        <f>VALUE("2.5884019152755307")</f>
        <v>2.58840191527553</v>
      </c>
      <c r="C448" s="9">
        <v>1.87151986365954</v>
      </c>
    </row>
    <row r="449" ht="15" customHeight="1" spans="1:3">
      <c r="A449" s="8">
        <v>42353</v>
      </c>
      <c r="B449" s="10">
        <f>VALUE("2.6515260369755316")</f>
        <v>2.65152603697553</v>
      </c>
      <c r="C449" s="9">
        <v>1.88589416460908</v>
      </c>
    </row>
    <row r="450" ht="15" customHeight="1" spans="1:3">
      <c r="A450" s="8">
        <v>42354</v>
      </c>
      <c r="B450" s="10">
        <f>VALUE("2.67348729957553")</f>
        <v>2.67348729957553</v>
      </c>
      <c r="C450" s="9">
        <v>1.89374679477426</v>
      </c>
    </row>
    <row r="451" ht="15" customHeight="1" spans="1:3">
      <c r="A451" s="8">
        <v>42355</v>
      </c>
      <c r="B451" s="10">
        <f>VALUE("2.6816229099755304")</f>
        <v>2.68162290997553</v>
      </c>
      <c r="C451" s="9">
        <v>1.94074039048484</v>
      </c>
    </row>
    <row r="452" ht="15" customHeight="1" spans="1:3">
      <c r="A452" s="8">
        <v>42356</v>
      </c>
      <c r="B452" s="10">
        <f>VALUE("2.7534838722095336")</f>
        <v>2.75348387220953</v>
      </c>
      <c r="C452" s="9">
        <v>1.93649584788863</v>
      </c>
    </row>
    <row r="453" ht="15" customHeight="1" spans="1:3">
      <c r="A453" s="8">
        <v>42359</v>
      </c>
      <c r="B453" s="10">
        <f>VALUE("2.74448941860953")</f>
        <v>2.74448941860953</v>
      </c>
      <c r="C453" s="9">
        <v>1.95892932192703</v>
      </c>
    </row>
    <row r="454" ht="15" customHeight="1" spans="1:3">
      <c r="A454" s="8">
        <v>42360</v>
      </c>
      <c r="B454" s="10">
        <f>VALUE("2.790394370509533")</f>
        <v>2.79039437050953</v>
      </c>
      <c r="C454" s="9">
        <v>1.97604335992922</v>
      </c>
    </row>
    <row r="455" ht="15" customHeight="1" spans="1:3">
      <c r="A455" s="8">
        <v>42361</v>
      </c>
      <c r="B455" s="10">
        <f>VALUE("2.816798470109533")</f>
        <v>2.81679847010953</v>
      </c>
      <c r="C455" s="9">
        <v>1.9550858428307</v>
      </c>
    </row>
    <row r="456" ht="15" customHeight="1" spans="1:3">
      <c r="A456" s="8">
        <v>42362</v>
      </c>
      <c r="B456" s="10">
        <f>VALUE("2.79124103920953")</f>
        <v>2.79124103920953</v>
      </c>
      <c r="C456" s="9">
        <v>1.94999374988839</v>
      </c>
    </row>
    <row r="457" ht="15" customHeight="1" spans="1:3">
      <c r="A457" s="8">
        <v>42363</v>
      </c>
      <c r="B457" s="10">
        <f>VALUE("2.7745802204095305")</f>
        <v>2.77458022040953</v>
      </c>
      <c r="C457" s="9">
        <v>1.95982483590628</v>
      </c>
    </row>
    <row r="458" ht="15" customHeight="1" spans="1:3">
      <c r="A458" s="8">
        <v>42366</v>
      </c>
      <c r="B458" s="10">
        <f>VALUE("2.7980571351095302")</f>
        <v>2.79805713510953</v>
      </c>
      <c r="C458" s="9">
        <v>1.912348258734</v>
      </c>
    </row>
    <row r="459" ht="15" customHeight="1" spans="1:3">
      <c r="A459" s="8">
        <v>42367</v>
      </c>
      <c r="B459" s="10">
        <f>VALUE("2.7192618447095316")</f>
        <v>2.71926184470953</v>
      </c>
      <c r="C459" s="9">
        <v>1.93021256164283</v>
      </c>
    </row>
    <row r="460" ht="15" customHeight="1" spans="1:3">
      <c r="A460" s="8">
        <v>42368</v>
      </c>
      <c r="B460" s="10">
        <f>VALUE("2.760063753409531")</f>
        <v>2.76006375340953</v>
      </c>
      <c r="C460" s="9">
        <v>1.94697822823295</v>
      </c>
    </row>
    <row r="461" ht="15" customHeight="1" spans="1:3">
      <c r="A461" s="8">
        <v>42369</v>
      </c>
      <c r="B461" s="10">
        <f>VALUE("2.791414212209531")</f>
        <v>2.79141421220953</v>
      </c>
      <c r="C461" s="9">
        <v>1.91595196996727</v>
      </c>
    </row>
    <row r="462" ht="15" customHeight="1" spans="1:3">
      <c r="A462" s="8">
        <v>42373</v>
      </c>
      <c r="B462" s="10">
        <f>VALUE("2.739527993509531")</f>
        <v>2.73952799350953</v>
      </c>
      <c r="C462" s="9">
        <v>1.75642080127689</v>
      </c>
    </row>
    <row r="463" ht="15" customHeight="1" spans="1:3">
      <c r="A463" s="8">
        <v>42374</v>
      </c>
      <c r="B463" s="10">
        <f>VALUE("2.501214280942272")</f>
        <v>2.50121428094227</v>
      </c>
      <c r="C463" s="9">
        <v>1.73286328805167</v>
      </c>
    </row>
    <row r="464" ht="15" customHeight="1" spans="1:3">
      <c r="A464" s="8">
        <v>42375</v>
      </c>
      <c r="B464" s="10">
        <f>VALUE("2.4735971728422714")</f>
        <v>2.47359717284227</v>
      </c>
      <c r="C464" s="9">
        <v>1.77709581836094</v>
      </c>
    </row>
    <row r="465" ht="15" customHeight="1" spans="1:3">
      <c r="A465" s="8">
        <v>42376</v>
      </c>
      <c r="B465" s="10">
        <f>VALUE("2.5474340293422717")</f>
        <v>2.54743402934227</v>
      </c>
      <c r="C465" s="9">
        <v>1.62534159940985</v>
      </c>
    </row>
    <row r="466" ht="15" customHeight="1" spans="1:3">
      <c r="A466" s="8">
        <v>42377</v>
      </c>
      <c r="B466" s="10">
        <f>VALUE("2.331241806042271")</f>
        <v>2.33124180604227</v>
      </c>
      <c r="C466" s="9">
        <v>1.65255254809631</v>
      </c>
    </row>
    <row r="467" ht="15" customHeight="1" spans="1:3">
      <c r="A467" s="8">
        <v>42380</v>
      </c>
      <c r="B467" s="10">
        <f>VALUE("2.3826307774422713")</f>
        <v>2.38263077744227</v>
      </c>
      <c r="C467" s="9">
        <v>1.54143995026068</v>
      </c>
    </row>
    <row r="468" ht="15" customHeight="1" spans="1:3">
      <c r="A468" s="8">
        <v>42381</v>
      </c>
      <c r="B468" s="10">
        <f>VALUE("2.2203936158422715")</f>
        <v>2.22039361584227</v>
      </c>
      <c r="C468" s="9">
        <v>1.54345391982604</v>
      </c>
    </row>
    <row r="469" ht="15" customHeight="1" spans="1:3">
      <c r="A469" s="8">
        <v>42382</v>
      </c>
      <c r="B469" s="10">
        <f>VALUE("2.2316504038422704")</f>
        <v>2.23165040384227</v>
      </c>
      <c r="C469" s="9">
        <v>1.48997731096305</v>
      </c>
    </row>
    <row r="470" ht="15" customHeight="1" spans="1:3">
      <c r="A470" s="8">
        <v>42383</v>
      </c>
      <c r="B470" s="10">
        <f>VALUE("2.161486605842271")</f>
        <v>2.16148660584227</v>
      </c>
      <c r="C470" s="9">
        <v>1.54047524490503</v>
      </c>
    </row>
    <row r="471" ht="15" customHeight="1" spans="1:3">
      <c r="A471" s="8">
        <v>42384</v>
      </c>
      <c r="B471" s="10">
        <f>VALUE("2.224609822742271")</f>
        <v>2.22460982274227</v>
      </c>
      <c r="C471" s="9">
        <v>1.48234073093358</v>
      </c>
    </row>
    <row r="472" ht="15" customHeight="1" spans="1:3">
      <c r="A472" s="8">
        <v>42387</v>
      </c>
      <c r="B472" s="10">
        <f>VALUE("2.1204267888422708")</f>
        <v>2.12042678884227</v>
      </c>
      <c r="C472" s="9">
        <v>1.50377624952558</v>
      </c>
    </row>
    <row r="473" ht="15" customHeight="1" spans="1:3">
      <c r="A473" s="8">
        <v>42388</v>
      </c>
      <c r="B473" s="10">
        <f>VALUE("2.144322436942271")</f>
        <v>2.14432243694227</v>
      </c>
      <c r="C473" s="9">
        <v>1.55865326065934</v>
      </c>
    </row>
    <row r="474" ht="15" customHeight="1" spans="1:3">
      <c r="A474" s="8">
        <v>42389</v>
      </c>
      <c r="B474" s="10">
        <f>VALUE("2.2236818282422717")</f>
        <v>2.22368182824227</v>
      </c>
      <c r="C474" s="9">
        <v>1.54391667959866</v>
      </c>
    </row>
    <row r="475" ht="15" customHeight="1" spans="1:3">
      <c r="A475" s="8">
        <v>42390</v>
      </c>
      <c r="B475" s="10">
        <f>VALUE("2.2032957957422705")</f>
        <v>2.20329579574227</v>
      </c>
      <c r="C475" s="9">
        <v>1.48063094185032</v>
      </c>
    </row>
    <row r="476" ht="15" customHeight="1" spans="1:3">
      <c r="A476" s="8">
        <v>42391</v>
      </c>
      <c r="B476" s="10">
        <f>VALUE("2.1169815534422716")</f>
        <v>2.11698155344227</v>
      </c>
      <c r="C476" s="9">
        <v>1.50420470285058</v>
      </c>
    </row>
    <row r="477" ht="15" customHeight="1" spans="1:3">
      <c r="A477" s="8">
        <v>42394</v>
      </c>
      <c r="B477" s="10">
        <f>VALUE("2.1523971798422714")</f>
        <v>2.15239717984227</v>
      </c>
      <c r="C477" s="9">
        <v>1.51947534777407</v>
      </c>
    </row>
    <row r="478" ht="15" customHeight="1" spans="1:3">
      <c r="A478" s="8">
        <v>42395</v>
      </c>
      <c r="B478" s="10">
        <f>VALUE("2.1809298744422714")</f>
        <v>2.18092987444227</v>
      </c>
      <c r="C478" s="9">
        <v>1.40578639608504</v>
      </c>
    </row>
    <row r="479" ht="15" customHeight="1" spans="1:3">
      <c r="A479" s="8">
        <v>42396</v>
      </c>
      <c r="B479" s="10">
        <f>VALUE("2.0188415254422716")</f>
        <v>2.01884152544227</v>
      </c>
      <c r="C479" s="9">
        <v>1.38689312610965</v>
      </c>
    </row>
    <row r="480" ht="15" customHeight="1" spans="1:3">
      <c r="A480" s="8">
        <v>42397</v>
      </c>
      <c r="B480" s="10">
        <f>VALUE("2.0006008442422707")</f>
        <v>2.00060084424227</v>
      </c>
      <c r="C480" s="9">
        <v>1.32578637596396</v>
      </c>
    </row>
    <row r="481" ht="15" customHeight="1" spans="1:3">
      <c r="A481" s="8">
        <v>42398</v>
      </c>
      <c r="B481" s="10">
        <f>VALUE("1.9183573332422712")</f>
        <v>1.91835733324227</v>
      </c>
      <c r="C481" s="9">
        <v>1.3755591208998</v>
      </c>
    </row>
    <row r="482" ht="15" customHeight="1" spans="1:3">
      <c r="A482" s="8">
        <v>42401</v>
      </c>
      <c r="B482" s="10">
        <f>VALUE("1.9887586561422723")</f>
        <v>1.98875865614227</v>
      </c>
      <c r="C482" s="9">
        <v>1.35804163001905</v>
      </c>
    </row>
    <row r="483" ht="15" customHeight="1" spans="1:3">
      <c r="A483" s="8">
        <v>42402</v>
      </c>
      <c r="B483" s="10">
        <f>VALUE("1.9592860412068926")</f>
        <v>1.95928604120689</v>
      </c>
      <c r="C483" s="9">
        <v>1.40511226432867</v>
      </c>
    </row>
    <row r="484" ht="15" customHeight="1" spans="1:3">
      <c r="A484" s="8">
        <v>42403</v>
      </c>
      <c r="B484" s="10">
        <f>VALUE("2.0288443257068915")</f>
        <v>2.02884432570689</v>
      </c>
      <c r="C484" s="9">
        <v>1.41103460348513</v>
      </c>
    </row>
    <row r="485" ht="15" customHeight="1" spans="1:3">
      <c r="A485" s="8">
        <v>42404</v>
      </c>
      <c r="B485" s="10">
        <f>VALUE("2.036563025306892")</f>
        <v>2.03656302530689</v>
      </c>
      <c r="C485" s="9">
        <v>1.43903105412597</v>
      </c>
    </row>
    <row r="486" ht="15" customHeight="1" spans="1:3">
      <c r="A486" s="8">
        <v>42405</v>
      </c>
      <c r="B486" s="10">
        <f>VALUE("2.071150906206893")</f>
        <v>2.07115090620689</v>
      </c>
      <c r="C486" s="9">
        <v>1.42462229582068</v>
      </c>
    </row>
    <row r="487" ht="15" customHeight="1" spans="1:3">
      <c r="A487" s="8">
        <v>42406</v>
      </c>
      <c r="B487" s="10">
        <f t="shared" ref="B487:B489" si="0">VALUE("2.0507705666068916")</f>
        <v>2.05077056660689</v>
      </c>
      <c r="C487" s="9">
        <v>1.42462229582068</v>
      </c>
    </row>
    <row r="488" ht="15" customHeight="1" spans="1:3">
      <c r="A488" s="8">
        <v>42414</v>
      </c>
      <c r="B488" s="10">
        <f t="shared" si="0"/>
        <v>2.05077056660689</v>
      </c>
      <c r="C488" s="9">
        <v>1.42462229582068</v>
      </c>
    </row>
    <row r="489" ht="15" customHeight="1" spans="1:3">
      <c r="A489" s="8">
        <v>42415</v>
      </c>
      <c r="B489" s="10">
        <f t="shared" si="0"/>
        <v>2.05077056660689</v>
      </c>
      <c r="C489" s="9">
        <v>1.42558878692251</v>
      </c>
    </row>
    <row r="490" ht="15" customHeight="1" spans="1:3">
      <c r="A490" s="8">
        <v>42416</v>
      </c>
      <c r="B490" s="10">
        <f>VALUE("2.0486444375068915")</f>
        <v>2.04864443750689</v>
      </c>
      <c r="C490" s="9">
        <v>1.4845672797477</v>
      </c>
    </row>
    <row r="491" ht="15" customHeight="1" spans="1:3">
      <c r="A491" s="8">
        <v>42417</v>
      </c>
      <c r="B491" s="10">
        <f>VALUE("2.1326908354068927")</f>
        <v>2.13269083540689</v>
      </c>
      <c r="C491" s="9">
        <v>1.50189108004695</v>
      </c>
    </row>
    <row r="492" ht="15" customHeight="1" spans="1:3">
      <c r="A492" s="8">
        <v>42418</v>
      </c>
      <c r="B492" s="10">
        <f>VALUE("2.158180042806892")</f>
        <v>2.15818004280689</v>
      </c>
      <c r="C492" s="9">
        <v>1.49829901389084</v>
      </c>
    </row>
    <row r="493" ht="15" customHeight="1" spans="1:3">
      <c r="A493" s="8">
        <v>42419</v>
      </c>
      <c r="B493" s="10">
        <f>VALUE("2.155413187706892")</f>
        <v>2.15541318770689</v>
      </c>
      <c r="C493" s="9">
        <v>1.50392937097217</v>
      </c>
    </row>
    <row r="494" ht="15" customHeight="1" spans="1:3">
      <c r="A494" s="8">
        <v>42422</v>
      </c>
      <c r="B494" s="10">
        <f>VALUE("2.167490466606892")</f>
        <v>2.16749046660689</v>
      </c>
      <c r="C494" s="9">
        <v>1.5351688875732</v>
      </c>
    </row>
    <row r="495" ht="13.8" spans="1:3">
      <c r="A495" s="8">
        <v>42423</v>
      </c>
      <c r="B495" s="10">
        <f>VALUE("2.220725667806892")</f>
        <v>2.22072566780689</v>
      </c>
      <c r="C495" s="9">
        <v>1.52681292850049</v>
      </c>
    </row>
    <row r="496" ht="13.8" spans="1:3">
      <c r="A496" s="8">
        <v>42424</v>
      </c>
      <c r="B496" s="10">
        <f>VALUE("2.2123980836068924")</f>
        <v>2.21239808360689</v>
      </c>
      <c r="C496" s="9">
        <v>1.53701001702998</v>
      </c>
    </row>
    <row r="497" ht="13.8" spans="1:3">
      <c r="A497" s="8">
        <v>42425</v>
      </c>
      <c r="B497" s="10">
        <f>VALUE("2.2377660552068925")</f>
        <v>2.23776605520689</v>
      </c>
      <c r="C497" s="9">
        <v>1.41502833677362</v>
      </c>
    </row>
    <row r="498" ht="13.8" spans="1:3">
      <c r="A498" s="8">
        <v>42426</v>
      </c>
      <c r="B498" s="10">
        <f>VALUE("2.0611406001068926")</f>
        <v>2.06114060010689</v>
      </c>
      <c r="C498" s="9">
        <v>1.420784324871</v>
      </c>
    </row>
    <row r="499" ht="13.8" spans="1:3">
      <c r="A499" s="8">
        <v>42429</v>
      </c>
      <c r="B499" s="10">
        <f>VALUE("2.0696827637068935")</f>
        <v>2.06968276370689</v>
      </c>
      <c r="C499" s="9">
        <v>1.34570655059484</v>
      </c>
    </row>
    <row r="500" ht="13.8" spans="1:3">
      <c r="A500" s="8">
        <v>42430</v>
      </c>
      <c r="B500" s="10">
        <f>VALUE("1.9794167413068915")</f>
        <v>1.97941674130689</v>
      </c>
      <c r="C500" s="9">
        <v>1.37669332123386</v>
      </c>
    </row>
    <row r="501" ht="13.8" spans="1:3">
      <c r="A501" s="8">
        <v>42431</v>
      </c>
      <c r="B501" s="10">
        <f>VALUE("2.025485160106092")</f>
        <v>2.02548516010609</v>
      </c>
      <c r="C501" s="9">
        <v>1.44699470237019</v>
      </c>
    </row>
    <row r="502" ht="13.8" spans="1:3">
      <c r="A502" s="8">
        <v>42432</v>
      </c>
      <c r="B502" s="10">
        <f>VALUE("2.1345635155060916")</f>
        <v>2.13456351550609</v>
      </c>
      <c r="C502" s="9">
        <v>1.45298796834652</v>
      </c>
    </row>
    <row r="503" ht="13.8" spans="1:3">
      <c r="A503" s="8">
        <v>42433</v>
      </c>
      <c r="B503" s="10">
        <f>VALUE("2.1422603824060933")</f>
        <v>2.14226038240609</v>
      </c>
      <c r="C503" s="9">
        <v>1.41389883974286</v>
      </c>
    </row>
    <row r="504" ht="13.8" spans="1:3">
      <c r="A504" s="8">
        <v>42436</v>
      </c>
      <c r="B504" s="10">
        <f>VALUE("2.103321197006092")</f>
        <v>2.10332119700609</v>
      </c>
      <c r="C504" s="9">
        <v>1.44684379424281</v>
      </c>
    </row>
    <row r="505" ht="13.8" spans="1:3">
      <c r="A505" s="8">
        <v>42437</v>
      </c>
      <c r="B505" s="10">
        <f>VALUE("2.150744730206092")</f>
        <v>2.15074473020609</v>
      </c>
      <c r="C505" s="9">
        <v>1.44980589442116</v>
      </c>
    </row>
    <row r="506" ht="13.8" spans="1:3">
      <c r="A506" s="8">
        <v>42438</v>
      </c>
      <c r="B506" s="10">
        <f>VALUE("2.153232692406093")</f>
        <v>2.15323269240609</v>
      </c>
      <c r="C506" s="9">
        <v>1.4127610427651</v>
      </c>
    </row>
    <row r="507" ht="13.8" spans="1:3">
      <c r="A507" s="8">
        <v>42439</v>
      </c>
      <c r="B507" s="10">
        <f>VALUE("2.1012352668060927")</f>
        <v>2.10123526680609</v>
      </c>
      <c r="C507" s="9">
        <v>1.38884472031568</v>
      </c>
    </row>
    <row r="508" ht="13.8" spans="1:3">
      <c r="A508" s="8">
        <v>42440</v>
      </c>
      <c r="B508" s="10">
        <f>VALUE("2.062529542506092")</f>
        <v>2.06252954250609</v>
      </c>
      <c r="C508" s="9">
        <v>1.38558354538021</v>
      </c>
    </row>
    <row r="509" ht="13.8" spans="1:3">
      <c r="A509" s="8">
        <v>42443</v>
      </c>
      <c r="B509" s="10">
        <f>VALUE("2.0605523218060924")</f>
        <v>2.06055232180609</v>
      </c>
      <c r="C509" s="9">
        <v>1.4312605682848</v>
      </c>
    </row>
    <row r="510" ht="13.8" spans="1:3">
      <c r="A510" s="8">
        <v>42444</v>
      </c>
      <c r="B510" s="10">
        <f>VALUE("2.1259733246060932")</f>
        <v>2.12597332460609</v>
      </c>
      <c r="C510" s="9">
        <v>1.41848639651262</v>
      </c>
    </row>
    <row r="511" ht="13.8" spans="1:3">
      <c r="A511" s="8">
        <v>42445</v>
      </c>
      <c r="B511" s="10">
        <f>VALUE("2.1123899117060914")</f>
        <v>2.11238991170609</v>
      </c>
      <c r="C511" s="9">
        <v>1.39912048228226</v>
      </c>
    </row>
    <row r="512" ht="13.8" spans="1:3">
      <c r="A512" s="8">
        <v>42446</v>
      </c>
      <c r="B512" s="10">
        <f>VALUE("2.0986286093060924")</f>
        <v>2.09862860930609</v>
      </c>
      <c r="C512" s="9">
        <v>1.44519054540461</v>
      </c>
    </row>
    <row r="513" ht="13.8" spans="1:3">
      <c r="A513" s="8">
        <v>42447</v>
      </c>
      <c r="B513" s="10">
        <f>VALUE("2.1575227574060927")</f>
        <v>2.15752275740609</v>
      </c>
      <c r="C513" s="9">
        <v>1.49632015561646</v>
      </c>
    </row>
    <row r="514" ht="13.8" spans="1:3">
      <c r="A514" s="8">
        <v>42450</v>
      </c>
      <c r="B514" s="10">
        <f>VALUE("2.2244296958060907")</f>
        <v>2.22442969580609</v>
      </c>
      <c r="C514" s="9">
        <v>1.53410196711259</v>
      </c>
    </row>
    <row r="515" ht="13.8" spans="1:3">
      <c r="A515" s="8">
        <v>42451</v>
      </c>
      <c r="B515" s="10">
        <f>VALUE("2.2808386764060913")</f>
        <v>2.28083867640609</v>
      </c>
      <c r="C515" s="9">
        <v>1.52806858472574</v>
      </c>
    </row>
    <row r="516" ht="13.8" spans="1:3">
      <c r="A516" s="8">
        <v>42452</v>
      </c>
      <c r="B516" s="10">
        <f>VALUE("2.272270749706091")</f>
        <v>2.27227074970609</v>
      </c>
      <c r="C516" s="9">
        <v>1.53900293491157</v>
      </c>
    </row>
    <row r="517" ht="13.8" spans="1:3">
      <c r="A517" s="8">
        <v>42453</v>
      </c>
      <c r="B517" s="10">
        <f>VALUE("2.288142079206091")</f>
        <v>2.28814207920609</v>
      </c>
      <c r="C517" s="9">
        <v>1.51371520970319</v>
      </c>
    </row>
    <row r="518" ht="13.8" spans="1:3">
      <c r="A518" s="8">
        <v>42454</v>
      </c>
      <c r="B518" s="10">
        <f>VALUE("2.246030329606092")</f>
        <v>2.24603032960609</v>
      </c>
      <c r="C518" s="9">
        <v>1.52855626949073</v>
      </c>
    </row>
    <row r="519" ht="13.8" spans="1:3">
      <c r="A519" s="8">
        <v>42457</v>
      </c>
      <c r="B519" s="10">
        <f>VALUE("2.268974568006093")</f>
        <v>2.26897456800609</v>
      </c>
      <c r="C519" s="9">
        <v>1.5185830028655</v>
      </c>
    </row>
    <row r="520" ht="13.8" spans="1:3">
      <c r="A520" s="8">
        <v>42458</v>
      </c>
      <c r="B520" s="10">
        <f>VALUE("2.252868305706093")</f>
        <v>2.25286830570609</v>
      </c>
      <c r="C520" s="9">
        <v>1.4894298162769</v>
      </c>
    </row>
    <row r="521" ht="13.8" spans="1:3">
      <c r="A521" s="8">
        <v>42459</v>
      </c>
      <c r="B521" s="10">
        <f>VALUE("2.211367975706092")</f>
        <v>2.21136797570609</v>
      </c>
      <c r="C521" s="9">
        <v>1.54366524150708</v>
      </c>
    </row>
    <row r="522" ht="13.8" spans="1:3">
      <c r="A522" s="8">
        <v>42460</v>
      </c>
      <c r="B522" s="10">
        <f>VALUE("2.2838803506060916")</f>
        <v>2.28388035060609</v>
      </c>
      <c r="C522" s="9">
        <v>1.54827055513316</v>
      </c>
    </row>
    <row r="523" ht="13.8" spans="1:3">
      <c r="A523" s="8">
        <v>42461</v>
      </c>
      <c r="B523" s="10">
        <f>VALUE("2.292647024006093")</f>
        <v>2.29264702400609</v>
      </c>
      <c r="C523" s="9">
        <v>1.54040170234429</v>
      </c>
    </row>
    <row r="524" ht="13.8" spans="1:3">
      <c r="A524" s="8">
        <v>42465</v>
      </c>
      <c r="B524" s="10">
        <f>VALUE("2.2901484677130135")</f>
        <v>2.29014846771301</v>
      </c>
      <c r="C524" s="9">
        <v>1.58116067968015</v>
      </c>
    </row>
    <row r="525" ht="13.8" spans="1:3">
      <c r="A525" s="8">
        <v>42466</v>
      </c>
      <c r="B525" s="10">
        <f>VALUE("2.3452161084130125")</f>
        <v>2.34521610841301</v>
      </c>
      <c r="C525" s="9">
        <v>1.59042935625863</v>
      </c>
    </row>
    <row r="526" ht="13.8" spans="1:3">
      <c r="A526" s="8">
        <v>42467</v>
      </c>
      <c r="B526" s="10">
        <f>VALUE("2.3562343125130143")</f>
        <v>2.35623431251301</v>
      </c>
      <c r="C526" s="9">
        <v>1.56667126098077</v>
      </c>
    </row>
    <row r="527" ht="13.8" spans="1:3">
      <c r="A527" s="8">
        <v>42468</v>
      </c>
      <c r="B527" s="10">
        <f>VALUE("2.3190498786130123")</f>
        <v>2.31904987861301</v>
      </c>
      <c r="C527" s="9">
        <v>1.55152214740253</v>
      </c>
    </row>
    <row r="528" ht="13.8" spans="1:3">
      <c r="A528" s="8">
        <v>42471</v>
      </c>
      <c r="B528" s="10">
        <f>VALUE("2.3071943791130125")</f>
        <v>2.30719437911301</v>
      </c>
      <c r="C528" s="9">
        <v>1.58561694637908</v>
      </c>
    </row>
    <row r="529" ht="13.8" spans="1:3">
      <c r="A529" s="8">
        <v>42472</v>
      </c>
      <c r="B529" s="10">
        <f>VALUE("2.3553442540130125")</f>
        <v>2.35534425401301</v>
      </c>
      <c r="C529" s="9">
        <v>1.57265708215615</v>
      </c>
    </row>
    <row r="530" ht="13.8" spans="1:3">
      <c r="A530" s="8">
        <v>42473</v>
      </c>
      <c r="B530" s="10">
        <f>VALUE("2.338222919813014")</f>
        <v>2.33822291981301</v>
      </c>
      <c r="C530" s="9">
        <v>1.59565864984008</v>
      </c>
    </row>
    <row r="531" ht="13.8" spans="1:3">
      <c r="A531" s="8">
        <v>42474</v>
      </c>
      <c r="B531" s="10">
        <f>VALUE("2.3754973249570135")</f>
        <v>2.37549732495701</v>
      </c>
      <c r="C531" s="9">
        <v>1.61015312396172</v>
      </c>
    </row>
    <row r="532" ht="13.8" spans="1:3">
      <c r="A532" s="8">
        <v>42475</v>
      </c>
      <c r="B532" s="10">
        <f>VALUE("2.3959110768570127")</f>
        <v>2.39591107685701</v>
      </c>
      <c r="C532" s="9">
        <v>1.60575040449666</v>
      </c>
    </row>
    <row r="533" ht="13.8" spans="1:3">
      <c r="A533" s="8">
        <v>42478</v>
      </c>
      <c r="B533" s="10">
        <f>VALUE("2.389720341757012")</f>
        <v>2.38972034175701</v>
      </c>
      <c r="C533" s="9">
        <v>1.5798074865019</v>
      </c>
    </row>
    <row r="534" ht="13.8" spans="1:3">
      <c r="A534" s="8">
        <v>42479</v>
      </c>
      <c r="B534" s="10">
        <f>VALUE("2.355126178557013")</f>
        <v>2.35512617855701</v>
      </c>
      <c r="C534" s="9">
        <v>1.58660504249448</v>
      </c>
    </row>
    <row r="535" ht="13.8" spans="1:3">
      <c r="A535" s="8">
        <v>42480</v>
      </c>
      <c r="B535" s="10">
        <f>VALUE("2.3664098646570126")</f>
        <v>2.36640986465701</v>
      </c>
      <c r="C535" s="9">
        <v>1.51466804361949</v>
      </c>
    </row>
    <row r="536" ht="13.8" spans="1:3">
      <c r="A536" s="8">
        <v>42481</v>
      </c>
      <c r="B536" s="10">
        <f>VALUE("2.2777706370570128")</f>
        <v>2.27777063705701</v>
      </c>
      <c r="C536" s="9">
        <v>1.50170739970457</v>
      </c>
    </row>
    <row r="537" ht="13.8" spans="1:3">
      <c r="A537" s="8">
        <v>42482</v>
      </c>
      <c r="B537" s="10">
        <f>VALUE("2.2668438315570127")</f>
        <v>2.26684383155701</v>
      </c>
      <c r="C537" s="9">
        <v>1.51192843232362</v>
      </c>
    </row>
    <row r="538" ht="13.8" spans="1:3">
      <c r="A538" s="8">
        <v>42485</v>
      </c>
      <c r="B538" s="10">
        <f>VALUE("2.273211824457013")</f>
        <v>2.27321182445701</v>
      </c>
      <c r="C538" s="9">
        <v>1.50356739267729</v>
      </c>
    </row>
    <row r="539" ht="13.8" spans="1:3">
      <c r="A539" s="8">
        <v>42486</v>
      </c>
      <c r="B539" s="10">
        <f>VALUE("2.260352033757013")</f>
        <v>2.26035203375701</v>
      </c>
      <c r="C539" s="9">
        <v>1.52084541751123</v>
      </c>
    </row>
    <row r="540" ht="13.8" spans="1:3">
      <c r="A540" s="8">
        <v>42487</v>
      </c>
      <c r="B540" s="10">
        <f>VALUE("2.2838254146570134")</f>
        <v>2.28382541465701</v>
      </c>
      <c r="C540" s="9">
        <v>1.51328129853426</v>
      </c>
    </row>
    <row r="541" ht="13.8" spans="1:3">
      <c r="A541" s="8">
        <v>42488</v>
      </c>
      <c r="B541" s="10">
        <f>VALUE("2.273228342913013")</f>
        <v>2.27322834291301</v>
      </c>
      <c r="C541" s="9">
        <v>1.50664876057898</v>
      </c>
    </row>
    <row r="542" ht="13.8" spans="1:3">
      <c r="A542" s="8">
        <v>42489</v>
      </c>
      <c r="B542" s="10">
        <f>VALUE("2.263100547913013")</f>
        <v>2.26310054791301</v>
      </c>
      <c r="C542" s="9">
        <v>1.50545796969715</v>
      </c>
    </row>
    <row r="543" ht="13.8" spans="1:3">
      <c r="A543" s="8">
        <v>42493</v>
      </c>
      <c r="B543" s="10">
        <f>VALUE("2.2682531701130126")</f>
        <v>2.26825317011301</v>
      </c>
      <c r="C543" s="9">
        <v>1.55119814765304</v>
      </c>
    </row>
    <row r="544" ht="13.8" spans="1:3">
      <c r="A544" s="8">
        <v>42494</v>
      </c>
      <c r="B544" s="10">
        <f>VALUE("2.3276378850836106")</f>
        <v>2.32763788508361</v>
      </c>
      <c r="C544" s="9">
        <v>1.55178389754948</v>
      </c>
    </row>
    <row r="545" ht="13.8" spans="1:3">
      <c r="A545" s="8">
        <v>42495</v>
      </c>
      <c r="B545" s="10">
        <f>VALUE("2.3322958574836106")</f>
        <v>2.33229585748361</v>
      </c>
      <c r="C545" s="9">
        <v>1.56034390956177</v>
      </c>
    </row>
    <row r="546" ht="13.8" spans="1:3">
      <c r="A546" s="8">
        <v>42496</v>
      </c>
      <c r="B546" s="10">
        <f>VALUE("2.344370409483612")</f>
        <v>2.34437040948361</v>
      </c>
      <c r="C546" s="9">
        <v>1.49939523567951</v>
      </c>
    </row>
    <row r="547" ht="13.8" spans="1:3">
      <c r="A547" s="8">
        <v>42499</v>
      </c>
      <c r="B547" s="10">
        <f>VALUE("2.261411022383611")</f>
        <v>2.26141102238361</v>
      </c>
      <c r="C547" s="9">
        <v>1.44460509732443</v>
      </c>
    </row>
    <row r="548" ht="13.8" spans="1:3">
      <c r="A548" s="8">
        <v>42500</v>
      </c>
      <c r="B548" s="10">
        <f>VALUE("2.182977046883611")</f>
        <v>2.18297704688361</v>
      </c>
      <c r="C548" s="9">
        <v>1.44341010616639</v>
      </c>
    </row>
    <row r="549" ht="13.8" spans="1:3">
      <c r="A549" s="8">
        <v>42501</v>
      </c>
      <c r="B549" s="10">
        <f>VALUE("2.1789448195836107")</f>
        <v>2.17894481958361</v>
      </c>
      <c r="C549" s="9">
        <v>1.43951524285268</v>
      </c>
    </row>
    <row r="550" ht="13.8" spans="1:3">
      <c r="A550" s="8">
        <v>42502</v>
      </c>
      <c r="B550" s="10">
        <f>VALUE("2.181664337083611")</f>
        <v>2.18166433708361</v>
      </c>
      <c r="C550" s="9">
        <v>1.44028112675051</v>
      </c>
    </row>
    <row r="551" ht="13.8" spans="1:3">
      <c r="A551" s="8">
        <v>42503</v>
      </c>
      <c r="B551" s="10">
        <f>VALUE("2.1734922946766115")</f>
        <v>2.17349229467661</v>
      </c>
      <c r="C551" s="9">
        <v>1.43722654504143</v>
      </c>
    </row>
    <row r="552" ht="13.8" spans="1:3">
      <c r="A552" s="8">
        <v>42506</v>
      </c>
      <c r="B552" s="10">
        <f>VALUE("2.167129309876611")</f>
        <v>2.16712930987661</v>
      </c>
      <c r="C552" s="9">
        <v>1.46193312305124</v>
      </c>
    </row>
    <row r="553" ht="13.8" spans="1:3">
      <c r="A553" s="8">
        <v>42507</v>
      </c>
      <c r="B553" s="10">
        <f>VALUE("2.2004490277766102")</f>
        <v>2.20044902777661</v>
      </c>
      <c r="C553" s="9">
        <v>1.45634934627857</v>
      </c>
    </row>
    <row r="554" ht="13.8" spans="1:3">
      <c r="A554" s="8">
        <v>42508</v>
      </c>
      <c r="B554" s="10">
        <f>VALUE("2.189420362576611")</f>
        <v>2.18942036257661</v>
      </c>
      <c r="C554" s="9">
        <v>1.41632124215498</v>
      </c>
    </row>
    <row r="555" ht="13.8" spans="1:3">
      <c r="A555" s="8">
        <v>42509</v>
      </c>
      <c r="B555" s="10">
        <f>VALUE("2.1352415745766105")</f>
        <v>2.13524157457661</v>
      </c>
      <c r="C555" s="9">
        <v>1.42526013417242</v>
      </c>
    </row>
    <row r="556" ht="13.8" spans="1:3">
      <c r="A556" s="8">
        <v>42510</v>
      </c>
      <c r="B556" s="10">
        <f>VALUE("2.146713749276612")</f>
        <v>2.14671374927661</v>
      </c>
      <c r="C556" s="9">
        <v>1.44190245851976</v>
      </c>
    </row>
    <row r="557" ht="13.8" spans="1:3">
      <c r="A557" s="8">
        <v>42513</v>
      </c>
      <c r="B557" s="10">
        <f>VALUE("2.1674730215766114")</f>
        <v>2.16747302157661</v>
      </c>
      <c r="C557" s="9">
        <v>1.46116193221761</v>
      </c>
    </row>
    <row r="558" ht="13.8" spans="1:3">
      <c r="A558" s="8">
        <v>42514</v>
      </c>
      <c r="B558" s="10">
        <f>VALUE("2.1930338620766117")</f>
        <v>2.19303386207661</v>
      </c>
      <c r="C558" s="9">
        <v>1.44448711232017</v>
      </c>
    </row>
    <row r="559" ht="13.8" spans="1:3">
      <c r="A559" s="8">
        <v>42515</v>
      </c>
      <c r="B559" s="10">
        <f>VALUE("2.173121574676611")</f>
        <v>2.17312157467661</v>
      </c>
      <c r="C559" s="9">
        <v>1.43744604091271</v>
      </c>
    </row>
    <row r="560" ht="13.8" spans="1:3">
      <c r="A560" s="8">
        <v>42516</v>
      </c>
      <c r="B560" s="10">
        <f>VALUE("2.167842622476611")</f>
        <v>2.16784262247661</v>
      </c>
      <c r="C560" s="9">
        <v>1.44479129280226</v>
      </c>
    </row>
    <row r="561" ht="13.8" spans="1:3">
      <c r="A561" s="8">
        <v>42517</v>
      </c>
      <c r="B561" s="10">
        <f>VALUE("2.17071636657661")</f>
        <v>2.17071636657661</v>
      </c>
      <c r="C561" s="9">
        <v>1.44358455596164</v>
      </c>
    </row>
    <row r="562" ht="13.8" spans="1:3">
      <c r="A562" s="8">
        <v>42520</v>
      </c>
      <c r="B562" s="10">
        <f>VALUE("2.1732536115766106")</f>
        <v>2.17325361157661</v>
      </c>
      <c r="C562" s="9">
        <v>1.43647313621546</v>
      </c>
    </row>
    <row r="563" ht="13.8" spans="1:3">
      <c r="A563" s="8">
        <v>42521</v>
      </c>
      <c r="B563" s="10">
        <f>VALUE("2.1665200852766104")</f>
        <v>2.16652008527661</v>
      </c>
      <c r="C563" s="9">
        <v>1.49583214388386</v>
      </c>
    </row>
    <row r="564" ht="13.8" spans="1:3">
      <c r="A564" s="8">
        <v>42522</v>
      </c>
      <c r="B564" s="10">
        <f>VALUE("2.2462190530766106")</f>
        <v>2.24621905307661</v>
      </c>
      <c r="C564" s="9">
        <v>1.50248656351761</v>
      </c>
    </row>
    <row r="565" ht="13.8" spans="1:3">
      <c r="A565" s="8">
        <v>42523</v>
      </c>
      <c r="B565" s="10">
        <f>VALUE("2.2564584507407313")</f>
        <v>2.25645845074073</v>
      </c>
      <c r="C565" s="9">
        <v>1.51257585334145</v>
      </c>
    </row>
    <row r="566" ht="13.8" spans="1:3">
      <c r="A566" s="8">
        <v>42524</v>
      </c>
      <c r="B566" s="10">
        <f>VALUE("2.2736868695407297")</f>
        <v>2.27368686954072</v>
      </c>
      <c r="C566" s="9">
        <v>1.51728136996411</v>
      </c>
    </row>
    <row r="567" ht="13.8" spans="1:3">
      <c r="A567" s="8">
        <v>42527</v>
      </c>
      <c r="B567" s="10">
        <f>VALUE("2.28188866314073")</f>
        <v>2.28188866314073</v>
      </c>
      <c r="C567" s="9">
        <v>1.52212464055571</v>
      </c>
    </row>
    <row r="568" ht="13.8" spans="1:3">
      <c r="A568" s="8">
        <v>42528</v>
      </c>
      <c r="B568" s="10">
        <f>VALUE("2.28517862204073")</f>
        <v>2.28517862204073</v>
      </c>
      <c r="C568" s="9">
        <v>1.52048919887654</v>
      </c>
    </row>
    <row r="569" ht="13.8" spans="1:3">
      <c r="A569" s="8">
        <v>42529</v>
      </c>
      <c r="B569" s="10">
        <f>VALUE("2.286236024440731")</f>
        <v>2.28623602444073</v>
      </c>
      <c r="C569" s="9">
        <v>1.51508681367298</v>
      </c>
    </row>
    <row r="570" ht="13.8" spans="1:3">
      <c r="A570" s="8">
        <v>42533</v>
      </c>
      <c r="B570" s="10">
        <f>VALUE("2.276808352440731")</f>
        <v>2.27680835244073</v>
      </c>
      <c r="C570" s="9">
        <v>1.51508681367298</v>
      </c>
    </row>
    <row r="571" ht="13.8" spans="1:3">
      <c r="A571" s="8">
        <v>42534</v>
      </c>
      <c r="B571" s="10">
        <f>VALUE("2.276808352440731")</f>
        <v>2.27680835244073</v>
      </c>
      <c r="C571" s="9">
        <v>1.44530845495481</v>
      </c>
    </row>
    <row r="572" ht="13.8" spans="1:3">
      <c r="A572" s="8">
        <v>42535</v>
      </c>
      <c r="B572" s="10">
        <f>VALUE("2.18358633204073")</f>
        <v>2.18358633204073</v>
      </c>
      <c r="C572" s="9">
        <v>1.44941250208442</v>
      </c>
    </row>
    <row r="573" ht="13.8" spans="1:3">
      <c r="A573" s="8">
        <v>42536</v>
      </c>
      <c r="B573" s="10">
        <f>VALUE("2.1869346183407288")</f>
        <v>2.18693461834072</v>
      </c>
      <c r="C573" s="9">
        <v>1.49722140410455</v>
      </c>
    </row>
    <row r="574" ht="13.8" spans="1:3">
      <c r="A574" s="8">
        <v>42537</v>
      </c>
      <c r="B574" s="10">
        <f>VALUE("2.24710353844073")</f>
        <v>2.24710353844073</v>
      </c>
      <c r="C574" s="9">
        <v>1.49161250112867</v>
      </c>
    </row>
    <row r="575" ht="13.8" spans="1:3">
      <c r="A575" s="8">
        <v>42538</v>
      </c>
      <c r="B575" s="10">
        <f>VALUE("2.2415964869407303")</f>
        <v>2.24159648694073</v>
      </c>
      <c r="C575" s="9">
        <v>1.50009529848245</v>
      </c>
    </row>
    <row r="576" ht="13.8" spans="1:3">
      <c r="A576" s="8">
        <v>42541</v>
      </c>
      <c r="B576" s="10">
        <f>VALUE("2.2602117907407306")</f>
        <v>2.26021179074073</v>
      </c>
      <c r="C576" s="9">
        <v>1.50545170700986</v>
      </c>
    </row>
    <row r="577" ht="13.8" spans="1:3">
      <c r="A577" s="8">
        <v>42542</v>
      </c>
      <c r="B577" s="10">
        <f>VALUE("2.2635033665407307")</f>
        <v>2.26350336654073</v>
      </c>
      <c r="C577" s="9">
        <v>1.48815615168179</v>
      </c>
    </row>
    <row r="578" ht="13.8" spans="1:3">
      <c r="A578" s="8">
        <v>42543</v>
      </c>
      <c r="B578" s="10">
        <f>VALUE("2.2430039960407306")</f>
        <v>2.24300399604073</v>
      </c>
      <c r="C578" s="9">
        <v>1.51131614774811</v>
      </c>
    </row>
    <row r="579" ht="13.8" spans="1:3">
      <c r="A579" s="8">
        <v>42544</v>
      </c>
      <c r="B579" s="10">
        <f>VALUE("2.2772798540407293")</f>
        <v>2.27727985404072</v>
      </c>
      <c r="C579" s="9">
        <v>1.50359166373444</v>
      </c>
    </row>
    <row r="580" ht="13.8" spans="1:3">
      <c r="A580" s="8">
        <v>42545</v>
      </c>
      <c r="B580" s="10">
        <f>VALUE("2.266388307740731")</f>
        <v>2.26638830774073</v>
      </c>
      <c r="C580" s="9">
        <v>1.48484044860962</v>
      </c>
    </row>
    <row r="581" ht="13.8" spans="1:3">
      <c r="A581" s="8">
        <v>42548</v>
      </c>
      <c r="B581" s="10">
        <f>VALUE("2.237720912640729")</f>
        <v>2.23772091264072</v>
      </c>
      <c r="C581" s="9">
        <v>1.5202029764616</v>
      </c>
    </row>
    <row r="582" ht="13.8" spans="1:3">
      <c r="A582" s="8">
        <v>42549</v>
      </c>
      <c r="B582" s="10">
        <f>VALUE("2.2841605610407307")</f>
        <v>2.28416056104073</v>
      </c>
      <c r="C582" s="9">
        <v>1.53612162088408</v>
      </c>
    </row>
    <row r="583" ht="13.8" spans="1:3">
      <c r="A583" s="8">
        <v>42550</v>
      </c>
      <c r="B583" s="10">
        <f>VALUE("2.3112966887407294")</f>
        <v>2.31129668874072</v>
      </c>
      <c r="C583" s="9">
        <v>1.53931373019991</v>
      </c>
    </row>
    <row r="584" ht="13.8" spans="1:3">
      <c r="A584" s="8">
        <v>42551</v>
      </c>
      <c r="B584" s="10">
        <f>VALUE("2.316568629980729")</f>
        <v>2.31656862998072</v>
      </c>
      <c r="C584" s="9">
        <v>1.54014166248945</v>
      </c>
    </row>
    <row r="585" ht="13.8" spans="1:3">
      <c r="A585" s="8">
        <v>42552</v>
      </c>
      <c r="B585" s="10">
        <f>VALUE("2.3197122630807305")</f>
        <v>2.31971226308073</v>
      </c>
      <c r="C585" s="9">
        <v>1.53713471744591</v>
      </c>
    </row>
    <row r="586" ht="13.8" spans="1:3">
      <c r="A586" s="8">
        <v>42555</v>
      </c>
      <c r="B586" s="10">
        <f>VALUE("2.317543628859529")</f>
        <v>2.31754362885952</v>
      </c>
      <c r="C586" s="9">
        <v>1.56740251146336</v>
      </c>
    </row>
    <row r="587" ht="13.8" spans="1:3">
      <c r="A587" s="8">
        <v>42556</v>
      </c>
      <c r="B587" s="10">
        <f>VALUE("2.368841347759529")</f>
        <v>2.36884134775952</v>
      </c>
      <c r="C587" s="9">
        <v>1.57686533134772</v>
      </c>
    </row>
    <row r="588" ht="13.8" spans="1:3">
      <c r="A588" s="8">
        <v>42557</v>
      </c>
      <c r="B588" s="10">
        <f>VALUE("2.38678445415953")</f>
        <v>2.38678445415953</v>
      </c>
      <c r="C588" s="9">
        <v>1.58388062261675</v>
      </c>
    </row>
    <row r="589" ht="13.8" spans="1:3">
      <c r="A589" s="8">
        <v>42558</v>
      </c>
      <c r="B589" s="10">
        <f>VALUE("2.396814309759529")</f>
        <v>2.39681430975952</v>
      </c>
      <c r="C589" s="9">
        <v>1.58951344453083</v>
      </c>
    </row>
    <row r="590" ht="13.8" spans="1:3">
      <c r="A590" s="8">
        <v>42559</v>
      </c>
      <c r="B590" s="10">
        <f>VALUE("2.401159193059528")</f>
        <v>2.40115919305952</v>
      </c>
      <c r="C590" s="9">
        <v>1.58449844049026</v>
      </c>
    </row>
    <row r="591" ht="13.8" spans="1:3">
      <c r="A591" s="8">
        <v>42562</v>
      </c>
      <c r="B591" s="10">
        <f>VALUE("2.393140836559529")</f>
        <v>2.39314083655952</v>
      </c>
      <c r="C591" s="9">
        <v>1.58767895503165</v>
      </c>
    </row>
    <row r="592" ht="13.8" spans="1:3">
      <c r="A592" s="8">
        <v>42563</v>
      </c>
      <c r="B592" s="10">
        <f>VALUE("2.394529853966531")</f>
        <v>2.39452985396653</v>
      </c>
      <c r="C592" s="9">
        <v>1.60846554352455</v>
      </c>
    </row>
    <row r="593" ht="13.8" spans="1:3">
      <c r="A593" s="8">
        <v>42564</v>
      </c>
      <c r="B593" s="10">
        <f>VALUE("2.4370806968665284")</f>
        <v>2.43708069686652</v>
      </c>
      <c r="C593" s="9">
        <v>1.62139801792236</v>
      </c>
    </row>
    <row r="594" ht="13.8" spans="1:3">
      <c r="A594" s="8">
        <v>42565</v>
      </c>
      <c r="B594" s="10">
        <f>VALUE("2.4553632897665305")</f>
        <v>2.45536328976653</v>
      </c>
      <c r="C594" s="9">
        <v>1.62366649404454</v>
      </c>
    </row>
    <row r="595" ht="13.8" spans="1:3">
      <c r="A595" s="8">
        <v>42566</v>
      </c>
      <c r="B595" s="10">
        <f>VALUE("2.45030653026653")</f>
        <v>2.45030653026653</v>
      </c>
      <c r="C595" s="9">
        <v>1.62000274652792</v>
      </c>
    </row>
    <row r="596" ht="13.8" spans="1:3">
      <c r="A596" s="8">
        <v>42569</v>
      </c>
      <c r="B596" s="10">
        <f>VALUE("2.4481395477665298")</f>
        <v>2.44813954776652</v>
      </c>
      <c r="C596" s="9">
        <v>1.61272324027919</v>
      </c>
    </row>
    <row r="597" ht="13.8" spans="1:3">
      <c r="A597" s="8">
        <v>42570</v>
      </c>
      <c r="B597" s="10">
        <f>VALUE("2.43878042156653")</f>
        <v>2.43878042156653</v>
      </c>
      <c r="C597" s="9">
        <v>1.61771960716603</v>
      </c>
    </row>
    <row r="598" ht="13.8" spans="1:3">
      <c r="A598" s="8">
        <v>42571</v>
      </c>
      <c r="B598" s="10">
        <f>VALUE("2.4380441148665284")</f>
        <v>2.43804411486652</v>
      </c>
      <c r="C598" s="9">
        <v>1.61419439331035</v>
      </c>
    </row>
    <row r="599" ht="13.8" spans="1:3">
      <c r="A599" s="8">
        <v>42572</v>
      </c>
      <c r="B599" s="10">
        <f>VALUE("2.43904521946653")</f>
        <v>2.43904521946653</v>
      </c>
      <c r="C599" s="9">
        <v>1.62042865956611</v>
      </c>
    </row>
    <row r="600" ht="13.8" spans="1:3">
      <c r="A600" s="8">
        <v>42573</v>
      </c>
      <c r="B600" s="10">
        <f>VALUE("2.44805600326653")</f>
        <v>2.44805600326653</v>
      </c>
      <c r="C600" s="9">
        <v>1.60740430727008</v>
      </c>
    </row>
    <row r="601" ht="13.8" spans="1:3">
      <c r="A601" s="8">
        <v>42576</v>
      </c>
      <c r="B601" s="10">
        <f>VALUE("2.426417201266529")</f>
        <v>2.42641720126652</v>
      </c>
      <c r="C601" s="9">
        <v>1.61189576071404</v>
      </c>
    </row>
    <row r="602" ht="13.8" spans="1:3">
      <c r="A602" s="8">
        <v>42577</v>
      </c>
      <c r="B602" s="10">
        <f>VALUE("2.43325593926653")</f>
        <v>2.43325593926653</v>
      </c>
      <c r="C602" s="9">
        <v>1.63344825825612</v>
      </c>
    </row>
    <row r="603" ht="13.8" spans="1:3">
      <c r="A603" s="8">
        <v>42578</v>
      </c>
      <c r="B603" s="10">
        <f>VALUE("2.4699807176665294")</f>
        <v>2.46998071766652</v>
      </c>
      <c r="C603" s="9">
        <v>1.56675043744494</v>
      </c>
    </row>
    <row r="604" ht="13.8" spans="1:3">
      <c r="A604" s="8">
        <v>42579</v>
      </c>
      <c r="B604" s="10">
        <f>VALUE("2.3941268862665273")</f>
        <v>2.39412688626652</v>
      </c>
      <c r="C604" s="9">
        <v>1.57027157678118</v>
      </c>
    </row>
    <row r="605" ht="13.8" spans="1:3">
      <c r="A605" s="8">
        <v>42580</v>
      </c>
      <c r="B605" s="10">
        <f>VALUE("2.404331959966529")</f>
        <v>2.40433195996652</v>
      </c>
      <c r="C605" s="9">
        <v>1.56011143559154</v>
      </c>
    </row>
    <row r="606" ht="13.8" spans="1:3">
      <c r="A606" s="8">
        <v>42583</v>
      </c>
      <c r="B606" s="10">
        <f>VALUE("2.3867564714665304")</f>
        <v>2.38675647146653</v>
      </c>
      <c r="C606" s="9">
        <v>1.53656622137871</v>
      </c>
    </row>
    <row r="607" ht="13.8" spans="1:3">
      <c r="A607" s="8">
        <v>42584</v>
      </c>
      <c r="B607" s="10">
        <f>VALUE("2.3508997520758697")</f>
        <v>2.35089975207586</v>
      </c>
      <c r="C607" s="9">
        <v>1.55146351959505</v>
      </c>
    </row>
    <row r="608" ht="13.8" spans="1:3">
      <c r="A608" s="8">
        <v>42585</v>
      </c>
      <c r="B608" s="10">
        <f>VALUE("2.37232041727587")</f>
        <v>2.37232041727587</v>
      </c>
      <c r="C608" s="9">
        <v>1.55897866888468</v>
      </c>
    </row>
    <row r="609" ht="13.8" spans="1:3">
      <c r="A609" s="8">
        <v>42586</v>
      </c>
      <c r="B609" s="10">
        <f>VALUE("2.3869332840758704")</f>
        <v>2.38693328407587</v>
      </c>
      <c r="C609" s="9">
        <v>1.56899957217546</v>
      </c>
    </row>
    <row r="610" ht="13.8" spans="1:3">
      <c r="A610" s="8">
        <v>42587</v>
      </c>
      <c r="B610" s="10">
        <f>VALUE("2.3947513349758687")</f>
        <v>2.39475133497586</v>
      </c>
      <c r="C610" s="9">
        <v>1.56021075829071</v>
      </c>
    </row>
    <row r="611" ht="13.8" spans="1:3">
      <c r="A611" s="8">
        <v>42590</v>
      </c>
      <c r="B611" s="10">
        <f>VALUE("2.3863318298758704")</f>
        <v>2.38633182987587</v>
      </c>
      <c r="C611" s="9">
        <v>1.58221039661423</v>
      </c>
    </row>
    <row r="612" ht="13.8" spans="1:3">
      <c r="A612" s="8">
        <v>42591</v>
      </c>
      <c r="B612" s="10">
        <f>VALUE("2.4138391503758703")</f>
        <v>2.41383915037587</v>
      </c>
      <c r="C612" s="9">
        <v>1.59498564989466</v>
      </c>
    </row>
    <row r="613" ht="13.8" spans="1:3">
      <c r="A613" s="8">
        <v>42592</v>
      </c>
      <c r="B613" s="10">
        <f>VALUE("2.4321730999758704")</f>
        <v>2.43217309997587</v>
      </c>
      <c r="C613" s="9">
        <v>1.5891300121305</v>
      </c>
    </row>
    <row r="614" ht="13.8" spans="1:3">
      <c r="A614" s="8">
        <v>42593</v>
      </c>
      <c r="B614" s="10">
        <f>VALUE("2.4208271242758697")</f>
        <v>2.42082712427586</v>
      </c>
      <c r="C614" s="9">
        <v>1.56600203373853</v>
      </c>
    </row>
    <row r="615" ht="13.8" spans="1:3">
      <c r="A615" s="8">
        <v>42594</v>
      </c>
      <c r="B615" s="10">
        <f>VALUE("2.3898419879758688")</f>
        <v>2.38984198797586</v>
      </c>
      <c r="C615" s="9">
        <v>1.5843068374712</v>
      </c>
    </row>
    <row r="616" ht="13.8" spans="1:3">
      <c r="A616" s="8">
        <v>42597</v>
      </c>
      <c r="B616" s="10">
        <f>VALUE("2.4198387491758697")</f>
        <v>2.41983874917586</v>
      </c>
      <c r="C616" s="9">
        <v>1.62038285894945</v>
      </c>
    </row>
    <row r="617" ht="13.8" spans="1:3">
      <c r="A617" s="8">
        <v>42598</v>
      </c>
      <c r="B617" s="10">
        <f>VALUE("2.47504358767587")</f>
        <v>2.47504358767587</v>
      </c>
      <c r="C617" s="9">
        <v>1.62701461721274</v>
      </c>
    </row>
    <row r="618" ht="13.8" spans="1:3">
      <c r="A618" s="8">
        <v>42599</v>
      </c>
      <c r="B618" s="10">
        <f>VALUE("2.4812628469758695")</f>
        <v>2.48126284697586</v>
      </c>
      <c r="C618" s="9">
        <v>1.63191163624904</v>
      </c>
    </row>
    <row r="619" ht="13.8" spans="1:3">
      <c r="A619" s="8">
        <v>42600</v>
      </c>
      <c r="B619" s="10">
        <f>VALUE("2.4844028445358695")</f>
        <v>2.48440284453586</v>
      </c>
      <c r="C619" s="9">
        <v>1.63242552872549</v>
      </c>
    </row>
    <row r="620" ht="13.8" spans="1:3">
      <c r="A620" s="8">
        <v>42601</v>
      </c>
      <c r="B620" s="10">
        <f>VALUE("2.4855083638358693")</f>
        <v>2.48550836383586</v>
      </c>
      <c r="C620" s="9">
        <v>1.63472607282475</v>
      </c>
    </row>
    <row r="621" ht="13.8" spans="1:3">
      <c r="A621" s="8">
        <v>42604</v>
      </c>
      <c r="B621" s="10">
        <f>VALUE("2.4883286449358697")</f>
        <v>2.48832864493586</v>
      </c>
      <c r="C621" s="9">
        <v>1.6148060994047</v>
      </c>
    </row>
    <row r="622" ht="13.8" spans="1:3">
      <c r="A622" s="8">
        <v>42605</v>
      </c>
      <c r="B622" s="10">
        <f>VALUE("2.47067728143587")</f>
        <v>2.47067728143587</v>
      </c>
      <c r="C622" s="9">
        <v>1.61690457752138</v>
      </c>
    </row>
    <row r="623" ht="13.8" spans="1:3">
      <c r="A623" s="8">
        <v>42606</v>
      </c>
      <c r="B623" s="10">
        <f>VALUE("2.4804422825358703")</f>
        <v>2.48044228253587</v>
      </c>
      <c r="C623" s="9">
        <v>1.61850440488249</v>
      </c>
    </row>
    <row r="624" ht="13.8" spans="1:3">
      <c r="A624" s="8">
        <v>42607</v>
      </c>
      <c r="B624" s="10">
        <f>VALUE("2.480284097035869")</f>
        <v>2.48028409703586</v>
      </c>
      <c r="C624" s="9">
        <v>1.60530291159626</v>
      </c>
    </row>
    <row r="625" ht="13.8" spans="1:3">
      <c r="A625" s="8">
        <v>42608</v>
      </c>
      <c r="B625" s="10">
        <f>VALUE("2.4616834415358686")</f>
        <v>2.46168344153586</v>
      </c>
      <c r="C625" s="9">
        <v>1.61238631273346</v>
      </c>
    </row>
    <row r="626" ht="13.8" spans="1:3">
      <c r="A626" s="8">
        <v>42611</v>
      </c>
      <c r="B626" s="10">
        <f>VALUE("2.47006051543587")</f>
        <v>2.47006051543587</v>
      </c>
      <c r="C626" s="9">
        <v>1.61661063364059</v>
      </c>
    </row>
    <row r="627" ht="13.8" spans="1:3">
      <c r="A627" s="8">
        <v>42612</v>
      </c>
      <c r="B627" s="10">
        <f>VALUE("2.47630406243587")</f>
        <v>2.47630406243587</v>
      </c>
      <c r="C627" s="9">
        <v>1.61616424739979</v>
      </c>
    </row>
    <row r="628" ht="13.8" spans="1:3">
      <c r="A628" s="8">
        <v>42613</v>
      </c>
      <c r="B628" s="10">
        <f>VALUE("2.4757774678358704")</f>
        <v>2.47577746783587</v>
      </c>
      <c r="C628" s="9">
        <v>1.61829104594172</v>
      </c>
    </row>
    <row r="629" ht="13.8" spans="1:3">
      <c r="A629" s="8">
        <v>42614</v>
      </c>
      <c r="B629" s="10">
        <f>VALUE("2.481916534535869")</f>
        <v>2.48191653453586</v>
      </c>
      <c r="C629" s="9">
        <v>1.60502752941514</v>
      </c>
    </row>
    <row r="630" ht="13.8" spans="1:3">
      <c r="A630" s="8">
        <v>42615</v>
      </c>
      <c r="B630" s="10">
        <f>VALUE("2.462718314639909")</f>
        <v>2.4627183146399</v>
      </c>
      <c r="C630" s="9">
        <v>1.59885998970304</v>
      </c>
    </row>
    <row r="631" ht="13.8" spans="1:3">
      <c r="A631" s="8">
        <v>42618</v>
      </c>
      <c r="B631" s="10">
        <f>VALUE("2.4667636850399086")</f>
        <v>2.4667636850399</v>
      </c>
      <c r="C631" s="9">
        <v>1.60762234436279</v>
      </c>
    </row>
    <row r="632" ht="13.8" spans="1:3">
      <c r="A632" s="8">
        <v>42619</v>
      </c>
      <c r="B632" s="10">
        <f>VALUE("2.4780282943399086")</f>
        <v>2.4780282943399</v>
      </c>
      <c r="C632" s="9">
        <v>1.63307045975922</v>
      </c>
    </row>
    <row r="633" ht="13.8" spans="1:3">
      <c r="A633" s="8">
        <v>42620</v>
      </c>
      <c r="B633" s="10">
        <f>VALUE("2.5037742233399083")</f>
        <v>2.5037742233399</v>
      </c>
      <c r="C633" s="9">
        <v>1.63340841851049</v>
      </c>
    </row>
    <row r="634" ht="13.8" spans="1:3">
      <c r="A634" s="8">
        <v>42621</v>
      </c>
      <c r="B634" s="10">
        <f>VALUE("2.503424067939909")</f>
        <v>2.5034240679399</v>
      </c>
      <c r="C634" s="9">
        <v>1.63936114050327</v>
      </c>
    </row>
    <row r="635" ht="13.8" spans="1:3">
      <c r="A635" s="8">
        <v>42622</v>
      </c>
      <c r="B635" s="10">
        <f>VALUE("2.510204215639908")</f>
        <v>2.5102042156399</v>
      </c>
      <c r="C635" s="9">
        <v>1.62755748404964</v>
      </c>
    </row>
    <row r="636" ht="13.8" spans="1:3">
      <c r="A636" s="8">
        <v>42625</v>
      </c>
      <c r="B636" s="10">
        <f>VALUE("2.496205582739909")</f>
        <v>2.4962055827399</v>
      </c>
      <c r="C636" s="9">
        <v>1.5824317788371</v>
      </c>
    </row>
    <row r="637" ht="13.8" spans="1:3">
      <c r="A637" s="8">
        <v>42626</v>
      </c>
      <c r="B637" s="10">
        <f>VALUE("2.443674743139909")</f>
        <v>2.4436747431399</v>
      </c>
      <c r="C637" s="9">
        <v>1.58957353111688</v>
      </c>
    </row>
    <row r="638" ht="13.8" spans="1:3">
      <c r="A638" s="8">
        <v>42627</v>
      </c>
      <c r="B638" s="10">
        <f>VALUE("2.4526712766399084")</f>
        <v>2.4526712766399</v>
      </c>
      <c r="C638" s="9">
        <v>1.57904177866356</v>
      </c>
    </row>
    <row r="639" ht="13.8" spans="1:3">
      <c r="A639" s="8">
        <v>42631</v>
      </c>
      <c r="B639" s="10">
        <f>VALUE("2.4438714727399073")</f>
        <v>2.4438714727399</v>
      </c>
      <c r="C639" s="9">
        <v>1.57904177866356</v>
      </c>
    </row>
    <row r="640" ht="13.8" spans="1:3">
      <c r="A640" s="8">
        <v>42632</v>
      </c>
      <c r="B640" s="10">
        <f>VALUE("2.4438714727399073")</f>
        <v>2.4438714727399</v>
      </c>
      <c r="C640" s="9">
        <v>1.5956474574873</v>
      </c>
    </row>
    <row r="641" ht="13.8" spans="1:3">
      <c r="A641" s="8">
        <v>42633</v>
      </c>
      <c r="B641" s="10">
        <f>VALUE("2.468553291839908")</f>
        <v>2.4685532918399</v>
      </c>
      <c r="C641" s="9">
        <v>1.59510715608856</v>
      </c>
    </row>
    <row r="642" ht="13.8" spans="1:3">
      <c r="A642" s="8">
        <v>42634</v>
      </c>
      <c r="B642" s="10">
        <f>VALUE("2.4699616730399083")</f>
        <v>2.4699616730399</v>
      </c>
      <c r="C642" s="9">
        <v>1.59554008635466</v>
      </c>
    </row>
    <row r="643" ht="13.8" spans="1:3">
      <c r="A643" s="8">
        <v>42635</v>
      </c>
      <c r="B643" s="10">
        <f>VALUE("2.4709012219399087")</f>
        <v>2.4709012219399</v>
      </c>
      <c r="C643" s="9">
        <v>1.60607377546229</v>
      </c>
    </row>
    <row r="644" ht="13.8" spans="1:3">
      <c r="A644" s="8">
        <v>42636</v>
      </c>
      <c r="B644" s="10">
        <f>VALUE("2.4894257728399087")</f>
        <v>2.4894257728399</v>
      </c>
      <c r="C644" s="9">
        <v>1.60228801872468</v>
      </c>
    </row>
    <row r="645" ht="13.8" spans="1:3">
      <c r="A645" s="8">
        <v>42639</v>
      </c>
      <c r="B645" s="10">
        <f>VALUE("2.4824376151399092")</f>
        <v>2.4824376151399</v>
      </c>
      <c r="C645" s="9">
        <v>1.56982574387018</v>
      </c>
    </row>
    <row r="646" ht="13.8" spans="1:3">
      <c r="A646" s="8">
        <v>42640</v>
      </c>
      <c r="B646" s="10">
        <f>VALUE("2.435178003639909")</f>
        <v>2.4351780036399</v>
      </c>
      <c r="C646" s="9">
        <v>1.58124284915551</v>
      </c>
    </row>
    <row r="647" ht="13.8" spans="1:3">
      <c r="A647" s="8">
        <v>42641</v>
      </c>
      <c r="B647" s="10">
        <f>VALUE("2.454227925139908")</f>
        <v>2.4542279251399</v>
      </c>
      <c r="C647" s="9">
        <v>1.57982795970452</v>
      </c>
    </row>
    <row r="648" ht="13.8" spans="1:3">
      <c r="A648" s="8">
        <v>42642</v>
      </c>
      <c r="B648" s="10">
        <f>VALUE("2.4491905039399087")</f>
        <v>2.4491905039399</v>
      </c>
      <c r="C648" s="9">
        <v>1.58423128280209</v>
      </c>
    </row>
    <row r="649" ht="13.8" spans="1:3">
      <c r="A649" s="8">
        <v>42643</v>
      </c>
      <c r="B649" s="10">
        <f>VALUE("2.457143851339908")</f>
        <v>2.4571438513399</v>
      </c>
      <c r="C649" s="9">
        <v>1.59159924636481</v>
      </c>
    </row>
    <row r="650" ht="13.8" spans="1:3">
      <c r="A650" s="8">
        <v>42651</v>
      </c>
      <c r="B650" s="10">
        <f t="shared" ref="B650:B652" si="1">VALUE("2.463649537839909")</f>
        <v>2.4636495378399</v>
      </c>
      <c r="C650" s="9">
        <v>1.59159924636481</v>
      </c>
    </row>
    <row r="651" ht="13.8" spans="1:3">
      <c r="A651" s="8">
        <v>42652</v>
      </c>
      <c r="B651" s="10">
        <f t="shared" si="1"/>
        <v>2.4636495378399</v>
      </c>
      <c r="C651" s="9">
        <v>1.59159924636481</v>
      </c>
    </row>
    <row r="652" ht="13.8" spans="1:3">
      <c r="A652" s="8">
        <v>42653</v>
      </c>
      <c r="B652" s="10">
        <f t="shared" si="1"/>
        <v>2.4636495378399</v>
      </c>
      <c r="C652" s="9">
        <v>1.62168222822893</v>
      </c>
    </row>
    <row r="653" ht="13.8" spans="1:3">
      <c r="A653" s="8">
        <v>42654</v>
      </c>
      <c r="B653" s="10">
        <f>VALUE("2.501080515617608")</f>
        <v>2.5010805156176</v>
      </c>
      <c r="C653" s="9">
        <v>1.63142385087863</v>
      </c>
    </row>
    <row r="654" ht="13.8" spans="1:3">
      <c r="A654" s="8">
        <v>42655</v>
      </c>
      <c r="B654" s="10">
        <f>VALUE("2.5174465885176085")</f>
        <v>2.5174465885176</v>
      </c>
      <c r="C654" s="9">
        <v>1.63049639467908</v>
      </c>
    </row>
    <row r="655" ht="13.8" spans="1:3">
      <c r="A655" s="8">
        <v>42656</v>
      </c>
      <c r="B655" s="10">
        <f>VALUE("2.518194209717608")</f>
        <v>2.5181942097176</v>
      </c>
      <c r="C655" s="9">
        <v>1.63102283768146</v>
      </c>
    </row>
    <row r="656" ht="13.8" spans="1:3">
      <c r="A656" s="8">
        <v>42657</v>
      </c>
      <c r="B656" s="10">
        <f>VALUE("2.526070983117608")</f>
        <v>2.5260709831176</v>
      </c>
      <c r="C656" s="9">
        <v>1.62716474564813</v>
      </c>
    </row>
    <row r="657" ht="13.8" spans="1:3">
      <c r="A657" s="8">
        <v>42660</v>
      </c>
      <c r="B657" s="10">
        <f>VALUE("2.532901741917607")</f>
        <v>2.5329017419176</v>
      </c>
      <c r="C657" s="9">
        <v>1.61299376824888</v>
      </c>
    </row>
    <row r="658" ht="13.8" spans="1:3">
      <c r="A658" s="8">
        <v>42661</v>
      </c>
      <c r="B658" s="10">
        <f>VALUE("2.5096168247176074")</f>
        <v>2.5096168247176</v>
      </c>
      <c r="C658" s="9">
        <v>1.63717262053724</v>
      </c>
    </row>
    <row r="659" ht="13.8" spans="1:3">
      <c r="A659" s="8">
        <v>42662</v>
      </c>
      <c r="B659" s="10">
        <f>VALUE("2.5486487510176077")</f>
        <v>2.5486487510176</v>
      </c>
      <c r="C659" s="9">
        <v>1.63364521851371</v>
      </c>
    </row>
    <row r="660" ht="13.8" spans="1:3">
      <c r="A660" s="8">
        <v>42663</v>
      </c>
      <c r="B660" s="10">
        <f>VALUE("2.5516626923176076")</f>
        <v>2.5516626923176</v>
      </c>
      <c r="C660" s="9">
        <v>1.63439475403107</v>
      </c>
    </row>
    <row r="661" ht="13.8" spans="1:3">
      <c r="A661" s="8">
        <v>42664</v>
      </c>
      <c r="B661" s="10">
        <f>VALUE("2.5580607866176073")</f>
        <v>2.5580607866176</v>
      </c>
      <c r="C661" s="9">
        <v>1.62862080786654</v>
      </c>
    </row>
    <row r="662" ht="13.8" spans="1:3">
      <c r="A662" s="8">
        <v>42667</v>
      </c>
      <c r="B662" s="10">
        <f>VALUE("2.558309906017608")</f>
        <v>2.5583099060176</v>
      </c>
      <c r="C662" s="9">
        <v>1.64476430539882</v>
      </c>
    </row>
    <row r="663" ht="13.8" spans="1:3">
      <c r="A663" s="8">
        <v>42668</v>
      </c>
      <c r="B663" s="10">
        <f>VALUE("2.5870002910176075")</f>
        <v>2.5870002910176</v>
      </c>
      <c r="C663" s="9">
        <v>1.65077241067434</v>
      </c>
    </row>
    <row r="664" ht="13.8" spans="1:3">
      <c r="A664" s="8">
        <v>42669</v>
      </c>
      <c r="B664" s="10">
        <f>VALUE("2.5969752827176076")</f>
        <v>2.5969752827176</v>
      </c>
      <c r="C664" s="9">
        <v>1.64248149300453</v>
      </c>
    </row>
    <row r="665" ht="13.8" spans="1:3">
      <c r="A665" s="8">
        <v>42670</v>
      </c>
      <c r="B665" s="10">
        <f>VALUE("2.5869305902176083")</f>
        <v>2.5869305902176</v>
      </c>
      <c r="C665" s="9">
        <v>1.63920417089943</v>
      </c>
    </row>
    <row r="666" ht="13.8" spans="1:3">
      <c r="A666" s="8">
        <v>42671</v>
      </c>
      <c r="B666" s="10">
        <f>VALUE("2.581475847017608")</f>
        <v>2.5814758470176</v>
      </c>
      <c r="C666" s="9">
        <v>1.62372992576075</v>
      </c>
    </row>
    <row r="667" ht="13.8" spans="1:3">
      <c r="A667" s="8">
        <v>42674</v>
      </c>
      <c r="B667" s="10">
        <f>VALUE("2.557433350417608")</f>
        <v>2.5574333504176</v>
      </c>
      <c r="C667" s="9">
        <v>1.62281715795227</v>
      </c>
    </row>
    <row r="668" ht="13.8" spans="1:3">
      <c r="A668" s="8">
        <v>42675</v>
      </c>
      <c r="B668" s="10">
        <f>VALUE("2.563223614817608")</f>
        <v>2.5632236148176</v>
      </c>
      <c r="C668" s="9">
        <v>1.63683757934309</v>
      </c>
    </row>
    <row r="669" ht="13.8" spans="1:3">
      <c r="A669" s="8">
        <v>42676</v>
      </c>
      <c r="B669" s="10">
        <f>VALUE("2.5849423336915085")</f>
        <v>2.5849423336915</v>
      </c>
      <c r="C669" s="9">
        <v>1.62355250810565</v>
      </c>
    </row>
    <row r="670" ht="13.8" spans="1:3">
      <c r="A670" s="8">
        <v>42677</v>
      </c>
      <c r="B670" s="10">
        <f>VALUE("2.572517084191508")</f>
        <v>2.5725170841915</v>
      </c>
      <c r="C670" s="9">
        <v>1.63074647459751</v>
      </c>
    </row>
    <row r="671" ht="13.8" spans="1:3">
      <c r="A671" s="8">
        <v>42678</v>
      </c>
      <c r="B671" s="10">
        <f>VALUE("2.5910856661915074")</f>
        <v>2.5910856661915</v>
      </c>
      <c r="C671" s="9">
        <v>1.62542962915083</v>
      </c>
    </row>
    <row r="672" ht="13.8" spans="1:3">
      <c r="A672" s="8">
        <v>42681</v>
      </c>
      <c r="B672" s="10">
        <f>VALUE("2.5852016352915075")</f>
        <v>2.5852016352915</v>
      </c>
      <c r="C672" s="9">
        <v>1.62699512491295</v>
      </c>
    </row>
    <row r="673" ht="13.8" spans="1:3">
      <c r="A673" s="8">
        <v>42682</v>
      </c>
      <c r="B673" s="10">
        <f>VALUE("2.5991830415915076")</f>
        <v>2.5991830415915</v>
      </c>
      <c r="C673" s="9">
        <v>1.63563738185466</v>
      </c>
    </row>
    <row r="674" ht="13.8" spans="1:3">
      <c r="A674" s="8">
        <v>42683</v>
      </c>
      <c r="B674" s="10">
        <f>VALUE("2.6079914578915075")</f>
        <v>2.6079914578915</v>
      </c>
      <c r="C674" s="9">
        <v>1.62316072545561</v>
      </c>
    </row>
    <row r="675" ht="13.8" spans="1:3">
      <c r="A675" s="8">
        <v>42684</v>
      </c>
      <c r="B675" s="10">
        <f>VALUE("2.5986107203915076")</f>
        <v>2.5986107203915</v>
      </c>
      <c r="C675" s="9">
        <v>1.64413527002117</v>
      </c>
    </row>
    <row r="676" ht="13.8" spans="1:3">
      <c r="A676" s="8">
        <v>42685</v>
      </c>
      <c r="B676" s="10">
        <f>VALUE("2.6282244905915086")</f>
        <v>2.6282244905915</v>
      </c>
      <c r="C676" s="9">
        <v>1.65593661255018</v>
      </c>
    </row>
    <row r="677" ht="13.8" spans="1:3">
      <c r="A677" s="8">
        <v>42688</v>
      </c>
      <c r="B677" s="10">
        <f>VALUE("2.6471357893915077")</f>
        <v>2.6471357893915</v>
      </c>
      <c r="C677" s="9">
        <v>1.66376389014995</v>
      </c>
    </row>
    <row r="678" ht="13.8" spans="1:3">
      <c r="A678" s="8">
        <v>42689</v>
      </c>
      <c r="B678" s="10">
        <f>VALUE("2.655682912591509")</f>
        <v>2.6556829125915</v>
      </c>
      <c r="C678" s="9">
        <v>1.67016604169743</v>
      </c>
    </row>
    <row r="679" ht="13.8" spans="1:3">
      <c r="A679" s="8">
        <v>42690</v>
      </c>
      <c r="B679" s="10">
        <f>VALUE("2.658686939191509")</f>
        <v>2.6586869391915</v>
      </c>
      <c r="C679" s="9">
        <v>1.67110323147119</v>
      </c>
    </row>
    <row r="680" ht="13.8" spans="1:3">
      <c r="A680" s="8">
        <v>42691</v>
      </c>
      <c r="B680" s="10">
        <f>VALUE("2.6568127749915083")</f>
        <v>2.6568127749915</v>
      </c>
      <c r="C680" s="9">
        <v>1.66916184871511</v>
      </c>
    </row>
    <row r="681" ht="13.8" spans="1:3">
      <c r="A681" s="8">
        <v>42692</v>
      </c>
      <c r="B681" s="10">
        <f>VALUE("2.6639945836915087")</f>
        <v>2.6639945836915</v>
      </c>
      <c r="C681" s="9">
        <v>1.66057454748312</v>
      </c>
    </row>
    <row r="682" ht="13.8" spans="1:3">
      <c r="A682" s="8">
        <v>42695</v>
      </c>
      <c r="B682" s="10">
        <f>VALUE("2.6458542087915076")</f>
        <v>2.6458542087915</v>
      </c>
      <c r="C682" s="9">
        <v>1.66289184238451</v>
      </c>
    </row>
    <row r="683" ht="13.8" spans="1:3">
      <c r="A683" s="8">
        <v>42696</v>
      </c>
      <c r="B683" s="10">
        <f>VALUE("2.659386791691508")</f>
        <v>2.6593867916915</v>
      </c>
      <c r="C683" s="9">
        <v>1.67539359983541</v>
      </c>
    </row>
    <row r="684" ht="13.8" spans="1:3">
      <c r="A684" s="8">
        <v>42697</v>
      </c>
      <c r="B684" s="10">
        <f>VALUE("2.684380758491509")</f>
        <v>2.6843807584915</v>
      </c>
      <c r="C684" s="9">
        <v>1.66782990843147</v>
      </c>
    </row>
    <row r="685" ht="13.8" spans="1:3">
      <c r="A685" s="8">
        <v>42698</v>
      </c>
      <c r="B685" s="10">
        <f>VALUE("2.6759039329915093")</f>
        <v>2.6759039329915</v>
      </c>
      <c r="C685" s="9">
        <v>1.66578651178127</v>
      </c>
    </row>
    <row r="686" ht="13.8" spans="1:3">
      <c r="A686" s="8">
        <v>42699</v>
      </c>
      <c r="B686" s="10">
        <f>VALUE("2.679527657691508")</f>
        <v>2.6795276576915</v>
      </c>
      <c r="C686" s="9">
        <v>1.6732737682187</v>
      </c>
    </row>
    <row r="687" ht="13.8" spans="1:3">
      <c r="A687" s="8">
        <v>42702</v>
      </c>
      <c r="B687" s="10">
        <f>VALUE("2.6990826699915087")</f>
        <v>2.6990826699915</v>
      </c>
      <c r="C687" s="9">
        <v>1.67779744054786</v>
      </c>
    </row>
    <row r="688" ht="13.8" spans="1:3">
      <c r="A688" s="8">
        <v>42703</v>
      </c>
      <c r="B688" s="10">
        <f>VALUE("2.721478260891508")</f>
        <v>2.7214782608915</v>
      </c>
      <c r="C688" s="9">
        <v>1.6652196002494</v>
      </c>
    </row>
    <row r="689" ht="13.8" spans="1:3">
      <c r="A689" s="8">
        <v>42704</v>
      </c>
      <c r="B689" s="10">
        <f>VALUE("2.720481357091509")</f>
        <v>2.7204813570915</v>
      </c>
      <c r="C689" s="9">
        <v>1.65636197225856</v>
      </c>
    </row>
    <row r="690" ht="13.8" spans="1:3">
      <c r="A690" s="8">
        <v>42705</v>
      </c>
      <c r="B690" s="10">
        <f>VALUE("2.6981553290915086")</f>
        <v>2.6981553290915</v>
      </c>
      <c r="C690" s="9">
        <v>1.66614285617274</v>
      </c>
    </row>
    <row r="691" ht="13.8" spans="1:3">
      <c r="A691" s="8">
        <v>42706</v>
      </c>
      <c r="B691" s="10">
        <f>VALUE("2.733319912294107")</f>
        <v>2.7333199122941</v>
      </c>
      <c r="C691" s="9">
        <v>1.64011341751827</v>
      </c>
    </row>
    <row r="692" ht="13.8" spans="1:3">
      <c r="A692" s="8">
        <v>42709</v>
      </c>
      <c r="B692" s="10">
        <f>VALUE("2.6962202532941073")</f>
        <v>2.6962202532941</v>
      </c>
      <c r="C692" s="9">
        <v>1.63132120820065</v>
      </c>
    </row>
    <row r="693" ht="13.8" spans="1:3">
      <c r="A693" s="8">
        <v>42710</v>
      </c>
      <c r="B693" s="10">
        <f>VALUE("2.664710359994108")</f>
        <v>2.6647103599941</v>
      </c>
      <c r="C693" s="9">
        <v>1.63254668280042</v>
      </c>
    </row>
    <row r="694" ht="13.8" spans="1:3">
      <c r="A694" s="8">
        <v>42711</v>
      </c>
      <c r="B694" s="10">
        <f>VALUE("2.6570889405941074")</f>
        <v>2.6570889405941</v>
      </c>
      <c r="C694" s="9">
        <v>1.64943204468692</v>
      </c>
    </row>
    <row r="695" ht="13.8" spans="1:3">
      <c r="A695" s="8">
        <v>42712</v>
      </c>
      <c r="B695" s="10">
        <f>VALUE("2.6824070590941074")</f>
        <v>2.6824070590941</v>
      </c>
      <c r="C695" s="9">
        <v>1.64173801896362</v>
      </c>
    </row>
    <row r="696" ht="13.8" spans="1:3">
      <c r="A696" s="8">
        <v>42713</v>
      </c>
      <c r="B696" s="10">
        <f>VALUE("2.6747491042941087")</f>
        <v>2.6747491042941</v>
      </c>
      <c r="C696" s="9">
        <v>1.63833798339961</v>
      </c>
    </row>
    <row r="697" ht="13.8" spans="1:3">
      <c r="A697" s="8">
        <v>42716</v>
      </c>
      <c r="B697" s="10">
        <f>VALUE("2.6807543838941084")</f>
        <v>2.6807543838941</v>
      </c>
      <c r="C697" s="9">
        <v>1.57172786536178</v>
      </c>
    </row>
    <row r="698" ht="13.8" spans="1:3">
      <c r="A698" s="8">
        <v>42717</v>
      </c>
      <c r="B698" s="10">
        <f>VALUE("2.5824981984941084")</f>
        <v>2.5824981984941</v>
      </c>
      <c r="C698" s="9">
        <v>1.57904713590208</v>
      </c>
    </row>
    <row r="699" ht="13.8" spans="1:3">
      <c r="A699" s="8">
        <v>42718</v>
      </c>
      <c r="B699" s="10">
        <f>VALUE("2.5965906513941084")</f>
        <v>2.5965906513941</v>
      </c>
      <c r="C699" s="9">
        <v>1.56931849135133</v>
      </c>
    </row>
    <row r="700" ht="13.8" spans="1:3">
      <c r="A700" s="8">
        <v>42719</v>
      </c>
      <c r="B700" s="10">
        <f>VALUE("2.5803608541941077")</f>
        <v>2.5803608541941</v>
      </c>
      <c r="C700" s="9">
        <v>1.57960519415714</v>
      </c>
    </row>
    <row r="701" ht="13.8" spans="1:3">
      <c r="A701" s="8">
        <v>42720</v>
      </c>
      <c r="B701" s="10">
        <f>VALUE("2.5796032667941073")</f>
        <v>2.5796032667941</v>
      </c>
      <c r="C701" s="9">
        <v>1.58919434929547</v>
      </c>
    </row>
    <row r="702" ht="13.8" spans="1:3">
      <c r="A702" s="8">
        <v>42723</v>
      </c>
      <c r="B702" s="10">
        <f>VALUE("2.5945115318941068")</f>
        <v>2.5945115318941</v>
      </c>
      <c r="C702" s="9">
        <v>1.58974981696102</v>
      </c>
    </row>
    <row r="703" ht="13.8" spans="1:3">
      <c r="A703" s="8">
        <v>42724</v>
      </c>
      <c r="B703" s="10">
        <f>VALUE("2.5960510081941086")</f>
        <v>2.5960510081941</v>
      </c>
      <c r="C703" s="9">
        <v>1.58469587862359</v>
      </c>
    </row>
    <row r="704" ht="13.8" spans="1:3">
      <c r="A704" s="8">
        <v>42725</v>
      </c>
      <c r="B704" s="10">
        <f>VALUE("2.589529236894108")</f>
        <v>2.5895292368941</v>
      </c>
      <c r="C704" s="9">
        <v>1.5965088410784</v>
      </c>
    </row>
    <row r="705" ht="13.8" spans="1:3">
      <c r="A705" s="8">
        <v>42726</v>
      </c>
      <c r="B705" s="10">
        <f>VALUE("2.6205715032941086")</f>
        <v>2.6205715032941</v>
      </c>
      <c r="C705" s="9">
        <v>1.59504556042123</v>
      </c>
    </row>
    <row r="706" ht="13.8" spans="1:3">
      <c r="A706" s="8">
        <v>42727</v>
      </c>
      <c r="B706" s="10">
        <f>VALUE("2.6228069978941075")</f>
        <v>2.6228069978941</v>
      </c>
      <c r="C706" s="9">
        <v>1.58000723855985</v>
      </c>
    </row>
    <row r="707" ht="13.8" spans="1:3">
      <c r="A707" s="8">
        <v>42730</v>
      </c>
      <c r="B707" s="10">
        <f>VALUE("2.602488940294107")</f>
        <v>2.6024889402941</v>
      </c>
      <c r="C707" s="9">
        <v>1.58321604837511</v>
      </c>
    </row>
    <row r="708" ht="13.8" spans="1:3">
      <c r="A708" s="8">
        <v>42731</v>
      </c>
      <c r="B708" s="10">
        <f>VALUE("2.6137982536941076")</f>
        <v>2.6137982536941</v>
      </c>
      <c r="C708" s="9">
        <v>1.58173332572086</v>
      </c>
    </row>
    <row r="709" ht="13.8" spans="1:3">
      <c r="A709" s="8">
        <v>42732</v>
      </c>
      <c r="B709" s="10">
        <f>VALUE("2.6088425595941085")</f>
        <v>2.6088425595941</v>
      </c>
      <c r="C709" s="9">
        <v>1.57705016865241</v>
      </c>
    </row>
    <row r="710" ht="13.8" spans="1:3">
      <c r="A710" s="8">
        <v>42733</v>
      </c>
      <c r="B710" s="10">
        <f>VALUE("2.5967800802941072")</f>
        <v>2.5967800802941</v>
      </c>
      <c r="C710" s="9">
        <v>1.57261550696705</v>
      </c>
    </row>
    <row r="711" ht="13.8" spans="1:3">
      <c r="A711" s="8">
        <v>42734</v>
      </c>
      <c r="B711" s="10">
        <f>VALUE("2.591245082594107")</f>
        <v>2.5912450825941</v>
      </c>
      <c r="C711" s="9">
        <v>1.57538668321291</v>
      </c>
    </row>
    <row r="712" ht="13.8" spans="1:3">
      <c r="A712" s="8">
        <v>42735</v>
      </c>
      <c r="B712" s="10">
        <f>VALUE("2.593653398194107")</f>
        <v>2.5936533981941</v>
      </c>
      <c r="C712" s="9">
        <v>1.57538668321291</v>
      </c>
    </row>
    <row r="713" ht="13.8" spans="1:3">
      <c r="A713" s="8">
        <v>42738</v>
      </c>
      <c r="B713" s="10">
        <f>VALUE("2.593653398194107")</f>
        <v>2.5936533981941</v>
      </c>
      <c r="C713" s="9">
        <v>1.5897574126701</v>
      </c>
    </row>
    <row r="714" ht="13.8" spans="1:3">
      <c r="A714" s="8">
        <v>42739</v>
      </c>
      <c r="B714" s="10">
        <f>VALUE("2.6210825781180875")</f>
        <v>2.62108257811808</v>
      </c>
      <c r="C714" s="9">
        <v>1.60834597398495</v>
      </c>
    </row>
    <row r="715" ht="13.8" spans="1:3">
      <c r="A715" s="8">
        <v>42740</v>
      </c>
      <c r="B715" s="10">
        <f>VALUE("2.6512907447180876")</f>
        <v>2.65129074471808</v>
      </c>
      <c r="C715" s="9">
        <v>1.60950663354401</v>
      </c>
    </row>
    <row r="716" ht="13.8" spans="1:3">
      <c r="A716" s="8">
        <v>42741</v>
      </c>
      <c r="B716" s="10">
        <f>VALUE("2.6679969904180876")</f>
        <v>2.66799699041808</v>
      </c>
      <c r="C716" s="9">
        <v>1.60254793282275</v>
      </c>
    </row>
    <row r="717" ht="13.8" spans="1:3">
      <c r="A717" s="8">
        <v>42744</v>
      </c>
      <c r="B717" s="10">
        <f>VALUE("2.6665616567180876")</f>
        <v>2.66656165671808</v>
      </c>
      <c r="C717" s="9">
        <v>1.61356442733258</v>
      </c>
    </row>
    <row r="718" ht="13.8" spans="1:3">
      <c r="A718" s="8">
        <v>42745</v>
      </c>
      <c r="B718" s="10">
        <f>VALUE("2.6884110781180874")</f>
        <v>2.68841107811808</v>
      </c>
      <c r="C718" s="9">
        <v>1.60815957729628</v>
      </c>
    </row>
    <row r="719" ht="13.8" spans="1:3">
      <c r="A719" s="8">
        <v>42746</v>
      </c>
      <c r="B719" s="10">
        <f>VALUE("2.684553114518088")</f>
        <v>2.68455311451808</v>
      </c>
      <c r="C719" s="9">
        <v>1.59257466619751</v>
      </c>
    </row>
    <row r="720" ht="13.8" spans="1:3">
      <c r="A720" s="8">
        <v>42747</v>
      </c>
      <c r="B720" s="10">
        <f>VALUE("2.652824175318087")</f>
        <v>2.65282417531808</v>
      </c>
      <c r="C720" s="9">
        <v>1.57770699627685</v>
      </c>
    </row>
    <row r="721" ht="13.8" spans="1:3">
      <c r="A721" s="8">
        <v>42748</v>
      </c>
      <c r="B721" s="10">
        <f>VALUE("2.632000970318086")</f>
        <v>2.63200097031808</v>
      </c>
      <c r="C721" s="9">
        <v>1.5580402718459</v>
      </c>
    </row>
    <row r="722" ht="13.8" spans="1:3">
      <c r="A722" s="8">
        <v>42751</v>
      </c>
      <c r="B722" s="10">
        <f>VALUE("2.6116961716180875")</f>
        <v>2.61169617161808</v>
      </c>
      <c r="C722" s="9">
        <v>1.51693890912036</v>
      </c>
    </row>
    <row r="723" ht="13.8" spans="1:3">
      <c r="A723" s="8">
        <v>42752</v>
      </c>
      <c r="B723" s="10">
        <f>VALUE("2.5679761076180854")</f>
        <v>2.56797610761808</v>
      </c>
      <c r="C723" s="9">
        <v>1.52972190901799</v>
      </c>
    </row>
    <row r="724" ht="13.8" spans="1:3">
      <c r="A724" s="8">
        <v>42753</v>
      </c>
      <c r="B724" s="10">
        <f>VALUE("2.5870713930180864")</f>
        <v>2.58707139301808</v>
      </c>
      <c r="C724" s="9">
        <v>1.52633334247166</v>
      </c>
    </row>
    <row r="725" ht="13.8" spans="1:3">
      <c r="A725" s="8">
        <v>42754</v>
      </c>
      <c r="B725" s="10">
        <f>VALUE("2.5914670908180883")</f>
        <v>2.59146709081808</v>
      </c>
      <c r="C725" s="9">
        <v>1.52006612794142</v>
      </c>
    </row>
    <row r="726" ht="13.8" spans="1:3">
      <c r="A726" s="8">
        <v>42755</v>
      </c>
      <c r="B726" s="10">
        <f>VALUE("2.5808044723180874")</f>
        <v>2.58080447231808</v>
      </c>
      <c r="C726" s="9">
        <v>1.53976549883059</v>
      </c>
    </row>
    <row r="727" ht="13.8" spans="1:3">
      <c r="A727" s="8">
        <v>42757</v>
      </c>
      <c r="B727" s="10">
        <f>VALUE("2.6044319317180866")</f>
        <v>2.60443193171808</v>
      </c>
      <c r="C727" s="9">
        <v>1.53976549883059</v>
      </c>
    </row>
    <row r="728" ht="13.8" spans="1:3">
      <c r="A728" s="8">
        <v>42758</v>
      </c>
      <c r="B728" s="10">
        <f>VALUE("2.6044319317180866")</f>
        <v>2.60443193171808</v>
      </c>
      <c r="C728" s="9">
        <v>1.55238363159906</v>
      </c>
    </row>
    <row r="729" ht="13.8" spans="1:3">
      <c r="A729" s="8">
        <v>42759</v>
      </c>
      <c r="B729" s="10">
        <f>VALUE("2.623156991218088")</f>
        <v>2.62315699121808</v>
      </c>
      <c r="C729" s="9">
        <v>1.55064745874486</v>
      </c>
    </row>
    <row r="730" ht="13.8" spans="1:3">
      <c r="A730" s="8">
        <v>42760</v>
      </c>
      <c r="B730" s="10">
        <f>VALUE("2.624681259618088")</f>
        <v>2.62468125961808</v>
      </c>
      <c r="C730" s="9">
        <v>1.55424508335033</v>
      </c>
    </row>
    <row r="731" ht="13.8" spans="1:3">
      <c r="A731" s="8">
        <v>42761</v>
      </c>
      <c r="B731" s="10">
        <f>VALUE("2.635763480818088")</f>
        <v>2.63576348081808</v>
      </c>
      <c r="C731" s="9">
        <v>1.56534638822776</v>
      </c>
    </row>
    <row r="732" ht="13.8" spans="1:3">
      <c r="A732" s="8">
        <v>42769</v>
      </c>
      <c r="B732" s="10">
        <f>VALUE("2.6451779363180883")</f>
        <v>2.64517793631808</v>
      </c>
      <c r="C732" s="9">
        <v>1.56116774218051</v>
      </c>
    </row>
    <row r="733" ht="13.8" spans="1:3">
      <c r="A733" s="8">
        <v>42770</v>
      </c>
      <c r="B733" s="10">
        <f>VALUE("2.6332057870120256")</f>
        <v>2.63320578701202</v>
      </c>
      <c r="C733" s="9">
        <v>1.56116774218051</v>
      </c>
    </row>
    <row r="734" ht="13.8" spans="1:3">
      <c r="A734" s="8">
        <v>42772</v>
      </c>
      <c r="B734" s="10">
        <f>VALUE("2.6332057870120256")</f>
        <v>2.63320578701202</v>
      </c>
      <c r="C734" s="9">
        <v>1.57428543115332</v>
      </c>
    </row>
    <row r="735" ht="13.8" spans="1:3">
      <c r="A735" s="8">
        <v>42773</v>
      </c>
      <c r="B735" s="10">
        <f>VALUE("2.649153377812028")</f>
        <v>2.64915337781202</v>
      </c>
      <c r="C735" s="9">
        <v>1.57345038103045</v>
      </c>
    </row>
    <row r="736" ht="13.8" spans="1:3">
      <c r="A736" s="8">
        <v>42774</v>
      </c>
      <c r="B736" s="10">
        <f>VALUE("2.6501427430120263")</f>
        <v>2.65014274301202</v>
      </c>
      <c r="C736" s="9">
        <v>1.58242204526288</v>
      </c>
    </row>
    <row r="737" ht="13.8" spans="1:3">
      <c r="A737" s="8">
        <v>42775</v>
      </c>
      <c r="B737" s="10">
        <f>VALUE("2.6675945216120254")</f>
        <v>2.66759452161202</v>
      </c>
      <c r="C737" s="9">
        <v>1.59237680049116</v>
      </c>
    </row>
    <row r="738" ht="13.8" spans="1:3">
      <c r="A738" s="8">
        <v>42776</v>
      </c>
      <c r="B738" s="10">
        <f>VALUE("2.681624667212025")</f>
        <v>2.68162466721202</v>
      </c>
      <c r="C738" s="9">
        <v>1.59386852733035</v>
      </c>
    </row>
    <row r="739" ht="13.8" spans="1:3">
      <c r="A739" s="8">
        <v>42779</v>
      </c>
      <c r="B739" s="10">
        <f>VALUE("2.6892873846120264")</f>
        <v>2.68928738461202</v>
      </c>
      <c r="C739" s="9">
        <v>1.6020539099164</v>
      </c>
    </row>
    <row r="740" ht="13.8" spans="1:3">
      <c r="A740" s="8">
        <v>42780</v>
      </c>
      <c r="B740" s="10">
        <f>VALUE("2.6983291393120266")</f>
        <v>2.69832913931202</v>
      </c>
      <c r="C740" s="9">
        <v>1.60336997969531</v>
      </c>
    </row>
    <row r="741" ht="13.8" spans="1:3">
      <c r="A741" s="8">
        <v>42781</v>
      </c>
      <c r="B741" s="10">
        <f>VALUE("2.702108068012027")</f>
        <v>2.70210806801202</v>
      </c>
      <c r="C741" s="9">
        <v>1.58747701480585</v>
      </c>
    </row>
    <row r="742" ht="13.8" spans="1:3">
      <c r="A742" s="8">
        <v>42782</v>
      </c>
      <c r="B742" s="10">
        <f>VALUE("2.676098237412026")</f>
        <v>2.67609823741202</v>
      </c>
      <c r="C742" s="9">
        <v>1.59945917042281</v>
      </c>
    </row>
    <row r="743" ht="13.8" spans="1:3">
      <c r="A743" s="8">
        <v>42783</v>
      </c>
      <c r="B743" s="10">
        <f>VALUE("2.6902011887120265")</f>
        <v>2.69020118871202</v>
      </c>
      <c r="C743" s="9">
        <v>1.58633685360076</v>
      </c>
    </row>
    <row r="744" ht="13.8" spans="1:3">
      <c r="A744" s="8">
        <v>42786</v>
      </c>
      <c r="B744" s="10">
        <f>VALUE("2.6628899520120246")</f>
        <v>2.66288995201202</v>
      </c>
      <c r="C744" s="9">
        <v>1.60592970850335</v>
      </c>
    </row>
    <row r="745" ht="13.8" spans="1:3">
      <c r="A745" s="8">
        <v>42787</v>
      </c>
      <c r="B745" s="10">
        <f>VALUE("2.700817999312026")</f>
        <v>2.70081799931202</v>
      </c>
      <c r="C745" s="9">
        <v>1.61834839103012</v>
      </c>
    </row>
    <row r="746" ht="13.8" spans="1:3">
      <c r="A746" s="8">
        <v>42788</v>
      </c>
      <c r="B746" s="10">
        <f>VALUE("2.7179551418120282")</f>
        <v>2.71795514181202</v>
      </c>
      <c r="C746" s="9">
        <v>1.62835528501641</v>
      </c>
    </row>
    <row r="747" ht="13.8" spans="1:3">
      <c r="A747" s="8">
        <v>42789</v>
      </c>
      <c r="B747" s="10">
        <f>VALUE("2.7336672131120263")</f>
        <v>2.73366721311202</v>
      </c>
      <c r="C747" s="9">
        <v>1.62829693387382</v>
      </c>
    </row>
    <row r="748" ht="13.8" spans="1:3">
      <c r="A748" s="8">
        <v>42790</v>
      </c>
      <c r="B748" s="10">
        <f>VALUE("2.725565100812025")</f>
        <v>2.72556510081202</v>
      </c>
      <c r="C748" s="9">
        <v>1.62884334705172</v>
      </c>
    </row>
    <row r="749" ht="13.8" spans="1:3">
      <c r="A749" s="8">
        <v>42793</v>
      </c>
      <c r="B749" s="10">
        <f>VALUE("2.728489969712027")</f>
        <v>2.72848996971202</v>
      </c>
      <c r="C749" s="9">
        <v>1.61578712798946</v>
      </c>
    </row>
    <row r="750" ht="13.8" spans="1:3">
      <c r="A750" s="8">
        <v>42794</v>
      </c>
      <c r="B750" s="10">
        <f>VALUE("2.705495314212027")</f>
        <v>2.70549531421202</v>
      </c>
      <c r="C750" s="9">
        <v>1.62250636266392</v>
      </c>
    </row>
    <row r="751" ht="13.8" spans="1:3">
      <c r="A751" s="8">
        <v>42795</v>
      </c>
      <c r="B751" s="10">
        <f>VALUE("2.7139684906120247")</f>
        <v>2.71396849061202</v>
      </c>
      <c r="C751" s="9">
        <v>1.62669869104806</v>
      </c>
    </row>
    <row r="752" ht="13.8" spans="1:3">
      <c r="A752" s="8">
        <v>42796</v>
      </c>
      <c r="B752" s="10">
        <f>VALUE("2.724871221003288")</f>
        <v>2.72487122100328</v>
      </c>
      <c r="C752" s="9">
        <v>1.61839565042535</v>
      </c>
    </row>
    <row r="753" ht="13.8" spans="1:3">
      <c r="A753" s="8">
        <v>42797</v>
      </c>
      <c r="B753" s="10">
        <f>VALUE("2.7094422084032876")</f>
        <v>2.70944220840328</v>
      </c>
      <c r="C753" s="9">
        <v>1.62297641632937</v>
      </c>
    </row>
    <row r="754" ht="13.8" spans="1:3">
      <c r="A754" s="8">
        <v>42800</v>
      </c>
      <c r="B754" s="10">
        <f>VALUE("2.708866238603289")</f>
        <v>2.70886623860328</v>
      </c>
      <c r="C754" s="9">
        <v>1.63919514156314</v>
      </c>
    </row>
    <row r="755" ht="13.8" spans="1:3">
      <c r="A755" s="8">
        <v>42801</v>
      </c>
      <c r="B755" s="10">
        <f>VALUE("2.731325254603288")</f>
        <v>2.73132525460328</v>
      </c>
      <c r="C755" s="9">
        <v>1.64066984093529</v>
      </c>
    </row>
    <row r="756" ht="13.8" spans="1:3">
      <c r="A756" s="8">
        <v>42802</v>
      </c>
      <c r="B756" s="10">
        <f>VALUE("2.7314469399032872")</f>
        <v>2.73144693990328</v>
      </c>
      <c r="C756" s="9">
        <v>1.63410558890765</v>
      </c>
    </row>
    <row r="757" ht="13.8" spans="1:3">
      <c r="A757" s="8">
        <v>42803</v>
      </c>
      <c r="B757" s="10">
        <f>VALUE("2.7327825621032864")</f>
        <v>2.73278256210328</v>
      </c>
      <c r="C757" s="9">
        <v>1.61959184884841</v>
      </c>
    </row>
    <row r="758" ht="13.8" spans="1:3">
      <c r="A758" s="8">
        <v>42804</v>
      </c>
      <c r="B758" s="10">
        <f>VALUE("2.7140290585032876")</f>
        <v>2.71402905850328</v>
      </c>
      <c r="C758" s="9">
        <v>1.62173834090096</v>
      </c>
    </row>
    <row r="759" ht="13.8" spans="1:3">
      <c r="A759" s="8">
        <v>42807</v>
      </c>
      <c r="B759" s="10">
        <f>VALUE("2.7109264244032865")</f>
        <v>2.71092642440328</v>
      </c>
      <c r="C759" s="9">
        <v>1.63682409821705</v>
      </c>
    </row>
    <row r="760" ht="13.8" spans="1:3">
      <c r="A760" s="8">
        <v>42808</v>
      </c>
      <c r="B760" s="10">
        <f>VALUE("2.7337695655032865")</f>
        <v>2.73376956550328</v>
      </c>
      <c r="C760" s="9">
        <v>1.6331993353</v>
      </c>
    </row>
    <row r="761" ht="13.8" spans="1:3">
      <c r="A761" s="8">
        <v>42809</v>
      </c>
      <c r="B761" s="10">
        <f>VALUE("2.730231794303288")</f>
        <v>2.73023179430328</v>
      </c>
      <c r="C761" s="9">
        <v>1.63133235025072</v>
      </c>
    </row>
    <row r="762" ht="13.8" spans="1:3">
      <c r="A762" s="8">
        <v>42810</v>
      </c>
      <c r="B762" s="10">
        <f>VALUE("2.732719117903288")</f>
        <v>2.73271911790328</v>
      </c>
      <c r="C762" s="9">
        <v>1.64573881978275</v>
      </c>
    </row>
    <row r="763" ht="13.8" spans="1:3">
      <c r="A763" s="8">
        <v>42811</v>
      </c>
      <c r="B763" s="10">
        <f>VALUE("2.754877613603287")</f>
        <v>2.75487761360328</v>
      </c>
      <c r="C763" s="9">
        <v>1.63062426416568</v>
      </c>
    </row>
    <row r="764" ht="13.8" spans="1:3">
      <c r="A764" s="8">
        <v>42814</v>
      </c>
      <c r="B764" s="10">
        <f>VALUE("2.7309458011032857")</f>
        <v>2.73094580110328</v>
      </c>
      <c r="C764" s="9">
        <v>1.63442093659117</v>
      </c>
    </row>
    <row r="765" ht="13.8" spans="1:3">
      <c r="A765" s="8">
        <v>42815</v>
      </c>
      <c r="B765" s="10">
        <f>VALUE("2.743553493003288")</f>
        <v>2.74355349300328</v>
      </c>
      <c r="C765" s="9">
        <v>1.63884863135132</v>
      </c>
    </row>
    <row r="766" ht="13.8" spans="1:3">
      <c r="A766" s="8">
        <v>42816</v>
      </c>
      <c r="B766" s="10">
        <f>VALUE("2.7542254665032884")</f>
        <v>2.75422546650328</v>
      </c>
      <c r="C766" s="9">
        <v>1.6347859330486</v>
      </c>
    </row>
    <row r="767" ht="13.8" spans="1:3">
      <c r="A767" s="8">
        <v>42817</v>
      </c>
      <c r="B767" s="10">
        <f>VALUE("2.742875215103287")</f>
        <v>2.74287521510328</v>
      </c>
      <c r="C767" s="9">
        <v>1.63790334284138</v>
      </c>
    </row>
    <row r="768" ht="13.8" spans="1:3">
      <c r="A768" s="8">
        <v>42818</v>
      </c>
      <c r="B768" s="10">
        <f>VALUE("2.7460208131032884")</f>
        <v>2.74602081310328</v>
      </c>
      <c r="C768" s="9">
        <v>1.64656235058524</v>
      </c>
    </row>
    <row r="769" ht="13.8" spans="1:3">
      <c r="A769" s="8">
        <v>42821</v>
      </c>
      <c r="B769" s="10">
        <f>VALUE("2.764895223503286")</f>
        <v>2.76489522350328</v>
      </c>
      <c r="C769" s="9">
        <v>1.63887046272708</v>
      </c>
    </row>
    <row r="770" ht="13.8" spans="1:3">
      <c r="A770" s="8">
        <v>42822</v>
      </c>
      <c r="B770" s="10">
        <f>VALUE("2.7521424600032884")</f>
        <v>2.75214246000328</v>
      </c>
      <c r="C770" s="9">
        <v>1.63450861421318</v>
      </c>
    </row>
    <row r="771" ht="13.8" spans="1:3">
      <c r="A771" s="8">
        <v>42823</v>
      </c>
      <c r="B771" s="10">
        <f>VALUE("2.738724176003287")</f>
        <v>2.73872417600328</v>
      </c>
      <c r="C771" s="9">
        <v>1.62994434759776</v>
      </c>
    </row>
    <row r="772" ht="13.8" spans="1:3">
      <c r="A772" s="8">
        <v>42824</v>
      </c>
      <c r="B772" s="10">
        <f>VALUE("2.7299384335032864")</f>
        <v>2.72993843350328</v>
      </c>
      <c r="C772" s="9">
        <v>1.60358590407424</v>
      </c>
    </row>
    <row r="773" ht="13.8" spans="1:3">
      <c r="A773" s="8">
        <v>42825</v>
      </c>
      <c r="B773" s="10">
        <f>VALUE("2.6909026927032884")</f>
        <v>2.69090269270328</v>
      </c>
      <c r="C773" s="9">
        <v>1.61010116126319</v>
      </c>
    </row>
    <row r="774" ht="13.8" spans="1:3">
      <c r="A774" s="8">
        <v>42826</v>
      </c>
      <c r="B774" s="10">
        <f>VALUE("2.7016910526032865")</f>
        <v>2.70169105260328</v>
      </c>
      <c r="C774" s="9">
        <v>1.61010116126319</v>
      </c>
    </row>
    <row r="775" ht="13.8" spans="1:3">
      <c r="A775" s="8">
        <v>42830</v>
      </c>
      <c r="B775" s="10">
        <f>VALUE("2.7016910526032865")</f>
        <v>2.70169105260328</v>
      </c>
      <c r="C775" s="9">
        <v>1.64489016277705</v>
      </c>
    </row>
    <row r="776" ht="13.8" spans="1:3">
      <c r="A776" s="8">
        <v>42831</v>
      </c>
      <c r="B776" s="10">
        <f>VALUE("2.7540106164226095")</f>
        <v>2.7540106164226</v>
      </c>
      <c r="C776" s="9">
        <v>1.64984148358786</v>
      </c>
    </row>
    <row r="777" ht="13.8" spans="1:3">
      <c r="A777" s="8">
        <v>42832</v>
      </c>
      <c r="B777" s="10">
        <f>VALUE("2.764444243022609")</f>
        <v>2.7644442430226</v>
      </c>
      <c r="C777" s="9">
        <v>1.65463870204926</v>
      </c>
    </row>
    <row r="778" ht="13.8" spans="1:3">
      <c r="A778" s="8">
        <v>42835</v>
      </c>
      <c r="B778" s="10">
        <f>VALUE("2.771448852122609")</f>
        <v>2.7714488521226</v>
      </c>
      <c r="C778" s="9">
        <v>1.65157478918763</v>
      </c>
    </row>
    <row r="779" ht="13.8" spans="1:3">
      <c r="A779" s="8">
        <v>42836</v>
      </c>
      <c r="B779" s="10">
        <f>VALUE("2.766861142822609")</f>
        <v>2.7668611428226</v>
      </c>
      <c r="C779" s="9">
        <v>1.66732507044266</v>
      </c>
    </row>
    <row r="780" ht="13.8" spans="1:3">
      <c r="A780" s="8">
        <v>42837</v>
      </c>
      <c r="B780" s="10">
        <f>VALUE("2.786506726222608")</f>
        <v>2.7865067262226</v>
      </c>
      <c r="C780" s="9">
        <v>1.65407282172292</v>
      </c>
    </row>
    <row r="781" ht="13.8" spans="1:3">
      <c r="A781" s="8">
        <v>42838</v>
      </c>
      <c r="B781" s="10">
        <f>VALUE("2.774052444722609")</f>
        <v>2.7740524447226</v>
      </c>
      <c r="C781" s="9">
        <v>1.66393922024262</v>
      </c>
    </row>
    <row r="782" ht="13.8" spans="1:3">
      <c r="A782" s="8">
        <v>42839</v>
      </c>
      <c r="B782" s="10">
        <f>VALUE("2.785602555822608")</f>
        <v>2.7856025558226</v>
      </c>
      <c r="C782" s="9">
        <v>1.64192127173297</v>
      </c>
    </row>
    <row r="783" ht="13.8" spans="1:3">
      <c r="A783" s="8">
        <v>42842</v>
      </c>
      <c r="B783" s="10">
        <f>VALUE("2.7511047566226097")</f>
        <v>2.7511047566226</v>
      </c>
      <c r="C783" s="9">
        <v>1.62392185574743</v>
      </c>
    </row>
    <row r="784" ht="13.8" spans="1:3">
      <c r="A784" s="8">
        <v>42843</v>
      </c>
      <c r="B784" s="10">
        <f>VALUE("2.7230036234226067")</f>
        <v>2.7230036234226</v>
      </c>
      <c r="C784" s="9">
        <v>1.61426710587639</v>
      </c>
    </row>
    <row r="785" ht="13.8" spans="1:3">
      <c r="A785" s="8">
        <v>42844</v>
      </c>
      <c r="B785" s="10">
        <f>VALUE("2.7047617064226084")</f>
        <v>2.7047617064226</v>
      </c>
      <c r="C785" s="9">
        <v>1.59727361831663</v>
      </c>
    </row>
    <row r="786" ht="13.8" spans="1:3">
      <c r="A786" s="8">
        <v>42845</v>
      </c>
      <c r="B786" s="10">
        <f>VALUE("2.6667119984226098")</f>
        <v>2.6667119984226</v>
      </c>
      <c r="C786" s="9">
        <v>1.59655094444594</v>
      </c>
    </row>
    <row r="787" ht="13.8" spans="1:3">
      <c r="A787" s="8">
        <v>42846</v>
      </c>
      <c r="B787" s="10">
        <f>VALUE("2.660278167122609")</f>
        <v>2.6602781671226</v>
      </c>
      <c r="C787" s="9">
        <v>1.58471461638274</v>
      </c>
    </row>
    <row r="788" ht="13.8" spans="1:3">
      <c r="A788" s="8">
        <v>42849</v>
      </c>
      <c r="B788" s="10">
        <f>VALUE("2.659135234222607")</f>
        <v>2.6591352342226</v>
      </c>
      <c r="C788" s="9">
        <v>1.54391713232304</v>
      </c>
    </row>
    <row r="789" ht="13.8" spans="1:3">
      <c r="A789" s="8">
        <v>42850</v>
      </c>
      <c r="B789" s="10">
        <f>VALUE("2.5945163537226086")</f>
        <v>2.5945163537226</v>
      </c>
      <c r="C789" s="9">
        <v>1.54943943918516</v>
      </c>
    </row>
    <row r="790" ht="13.8" spans="1:3">
      <c r="A790" s="8">
        <v>42851</v>
      </c>
      <c r="B790" s="10">
        <f>VALUE("2.5992577056226067")</f>
        <v>2.5992577056226</v>
      </c>
      <c r="C790" s="9">
        <v>1.55344778541066</v>
      </c>
    </row>
    <row r="791" ht="13.8" spans="1:3">
      <c r="A791" s="8">
        <v>42852</v>
      </c>
      <c r="B791" s="10">
        <f>VALUE("2.6010546188226074")</f>
        <v>2.6010546188226</v>
      </c>
      <c r="C791" s="9">
        <v>1.55744843532166</v>
      </c>
    </row>
    <row r="792" ht="13.8" spans="1:3">
      <c r="A792" s="8">
        <v>42853</v>
      </c>
      <c r="B792" s="10">
        <f>VALUE("2.6027608232226087")</f>
        <v>2.6027608232226</v>
      </c>
      <c r="C792" s="9">
        <v>1.56236753724727</v>
      </c>
    </row>
    <row r="793" ht="13.8" spans="1:3">
      <c r="A793" s="8">
        <v>42857</v>
      </c>
      <c r="B793" s="10">
        <f>VALUE("2.6103060226226074")</f>
        <v>2.6103060226226</v>
      </c>
      <c r="C793" s="9">
        <v>1.56343712375146</v>
      </c>
    </row>
    <row r="794" ht="13.8" spans="1:3">
      <c r="A794" s="8">
        <v>42858</v>
      </c>
      <c r="B794" s="10">
        <f>VALUE("2.5989557009658273")</f>
        <v>2.59895570096582</v>
      </c>
      <c r="C794" s="9">
        <v>1.55874964065002</v>
      </c>
    </row>
    <row r="795" ht="13.8" spans="1:3">
      <c r="A795" s="8">
        <v>42859</v>
      </c>
      <c r="B795" s="10">
        <f>VALUE("2.587893481765829")</f>
        <v>2.58789348176582</v>
      </c>
      <c r="C795" s="9">
        <v>1.55342444495362</v>
      </c>
    </row>
    <row r="796" ht="13.8" spans="1:3">
      <c r="A796" s="8">
        <v>42860</v>
      </c>
      <c r="B796" s="10">
        <f>VALUE("2.576384896065828")</f>
        <v>2.57638489606582</v>
      </c>
      <c r="C796" s="9">
        <v>1.53163771284648</v>
      </c>
    </row>
    <row r="797" ht="13.8" spans="1:3">
      <c r="A797" s="8">
        <v>42863</v>
      </c>
      <c r="B797" s="10">
        <f>VALUE("2.5441344259658285")</f>
        <v>2.54413442596582</v>
      </c>
      <c r="C797" s="9">
        <v>1.50292912675252</v>
      </c>
    </row>
    <row r="798" ht="13.8" spans="1:3">
      <c r="A798" s="8">
        <v>42864</v>
      </c>
      <c r="B798" s="10">
        <f>VALUE("2.5073831460658282")</f>
        <v>2.50738314606582</v>
      </c>
      <c r="C798" s="9">
        <v>1.51209983880497</v>
      </c>
    </row>
    <row r="799" ht="13.8" spans="1:3">
      <c r="A799" s="8">
        <v>42865</v>
      </c>
      <c r="B799" s="10">
        <f>VALUE("2.522903069565829")</f>
        <v>2.52290306956582</v>
      </c>
      <c r="C799" s="9">
        <v>1.48036873897899</v>
      </c>
    </row>
    <row r="800" ht="13.8" spans="1:3">
      <c r="A800" s="8">
        <v>42866</v>
      </c>
      <c r="B800" s="10">
        <f>VALUE("2.4787976594658288")</f>
        <v>2.47879765946582</v>
      </c>
      <c r="C800" s="9">
        <v>1.47704828230082</v>
      </c>
    </row>
    <row r="801" ht="13.8" spans="1:3">
      <c r="A801" s="8">
        <v>42867</v>
      </c>
      <c r="B801" s="10">
        <f>VALUE("2.474690206865828")</f>
        <v>2.47469020686582</v>
      </c>
      <c r="C801" s="9">
        <v>1.47482090349199</v>
      </c>
    </row>
    <row r="802" ht="13.8" spans="1:3">
      <c r="A802" s="8">
        <v>42870</v>
      </c>
      <c r="B802" s="10">
        <f>VALUE("2.4735140722658286")</f>
        <v>2.47351407226582</v>
      </c>
      <c r="C802" s="9">
        <v>1.48229696757664</v>
      </c>
    </row>
    <row r="803" ht="13.8" spans="1:3">
      <c r="A803" s="8">
        <v>42871</v>
      </c>
      <c r="B803" s="10">
        <f>VALUE("2.4883887100658293")</f>
        <v>2.48838871006582</v>
      </c>
      <c r="C803" s="9">
        <v>1.51278717502249</v>
      </c>
    </row>
    <row r="804" ht="13.8" spans="1:3">
      <c r="A804" s="8">
        <v>42872</v>
      </c>
      <c r="B804" s="10">
        <f>VALUE("2.525935721865828")</f>
        <v>2.52593572186582</v>
      </c>
      <c r="C804" s="9">
        <v>1.51603572397797</v>
      </c>
    </row>
    <row r="805" ht="13.8" spans="1:3">
      <c r="A805" s="8">
        <v>42873</v>
      </c>
      <c r="B805" s="10">
        <f>VALUE("2.5247211709658273")</f>
        <v>2.52472117096582</v>
      </c>
      <c r="C805" s="9">
        <v>1.50312035250127</v>
      </c>
    </row>
    <row r="806" ht="13.8" spans="1:3">
      <c r="A806" s="8">
        <v>42874</v>
      </c>
      <c r="B806" s="10">
        <f>VALUE("2.5080020743658276")</f>
        <v>2.50800207436582</v>
      </c>
      <c r="C806" s="9">
        <v>1.5027877006858</v>
      </c>
    </row>
    <row r="807" ht="13.8" spans="1:3">
      <c r="A807" s="8">
        <v>42877</v>
      </c>
      <c r="B807" s="10">
        <f>VALUE("2.5075425427658264")</f>
        <v>2.50754254276582</v>
      </c>
      <c r="C807" s="9">
        <v>1.48111616178257</v>
      </c>
    </row>
    <row r="808" ht="13.8" spans="1:3">
      <c r="A808" s="8">
        <v>42878</v>
      </c>
      <c r="B808" s="10">
        <f>VALUE("2.4761713404658283")</f>
        <v>2.47617134046582</v>
      </c>
      <c r="C808" s="9">
        <v>1.44994437777938</v>
      </c>
    </row>
    <row r="809" ht="13.8" spans="1:3">
      <c r="A809" s="8">
        <v>42879</v>
      </c>
      <c r="B809" s="10">
        <f>VALUE("2.4326010551658266")</f>
        <v>2.43260105516582</v>
      </c>
      <c r="C809" s="9">
        <v>1.45858990439719</v>
      </c>
    </row>
    <row r="810" ht="13.8" spans="1:3">
      <c r="A810" s="8">
        <v>42880</v>
      </c>
      <c r="B810" s="10">
        <f>VALUE("2.441613620865827")</f>
        <v>2.44161362086582</v>
      </c>
      <c r="C810" s="9">
        <v>1.47155560373437</v>
      </c>
    </row>
    <row r="811" ht="13.8" spans="1:3">
      <c r="A811" s="8">
        <v>42881</v>
      </c>
      <c r="B811" s="10">
        <f>VALUE("2.4790146078658273")</f>
        <v>2.47901460786582</v>
      </c>
      <c r="C811" s="9">
        <v>1.4680679156997</v>
      </c>
    </row>
    <row r="812" ht="13.8" spans="1:3">
      <c r="A812" s="8">
        <v>42882</v>
      </c>
      <c r="B812" s="10">
        <f>VALUE("2.4790124694658267")</f>
        <v>2.47901246946582</v>
      </c>
      <c r="C812" s="9">
        <v>1.4680679156997</v>
      </c>
    </row>
    <row r="813" ht="13.8" spans="1:3">
      <c r="A813" s="8">
        <v>42886</v>
      </c>
      <c r="B813" s="10">
        <f>VALUE("2.4790124694658267")</f>
        <v>2.47901246946582</v>
      </c>
      <c r="C813" s="9">
        <v>1.46484109751457</v>
      </c>
    </row>
    <row r="814" ht="13.8" spans="1:3">
      <c r="A814" s="8">
        <v>42887</v>
      </c>
      <c r="B814" s="10">
        <f>VALUE("2.479674098265827")</f>
        <v>2.47967409826582</v>
      </c>
      <c r="C814" s="9">
        <v>1.43614219469211</v>
      </c>
    </row>
    <row r="815" ht="13.8" spans="1:3">
      <c r="A815" s="8">
        <v>42888</v>
      </c>
      <c r="B815" s="10">
        <f>VALUE("2.4454119571344486")</f>
        <v>2.44541195713444</v>
      </c>
      <c r="C815" s="9">
        <v>1.45186631853839</v>
      </c>
    </row>
    <row r="816" ht="13.8" spans="1:3">
      <c r="A816" s="8">
        <v>42891</v>
      </c>
      <c r="B816" s="10">
        <f>VALUE("2.4697467012344476")</f>
        <v>2.46974670123444</v>
      </c>
      <c r="C816" s="9">
        <v>1.46275303205867</v>
      </c>
    </row>
    <row r="817" ht="13.8" spans="1:3">
      <c r="A817" s="8">
        <v>42892</v>
      </c>
      <c r="B817" s="10">
        <f>VALUE("2.4830740976344488")</f>
        <v>2.48307409763444</v>
      </c>
      <c r="C817" s="9">
        <v>1.46922221196606</v>
      </c>
    </row>
    <row r="818" ht="13.8" spans="1:3">
      <c r="A818" s="8">
        <v>42893</v>
      </c>
      <c r="B818" s="10">
        <f>VALUE("2.494624123234449")</f>
        <v>2.49462412323444</v>
      </c>
      <c r="C818" s="9">
        <v>1.49776701243911</v>
      </c>
    </row>
    <row r="819" ht="13.8" spans="1:3">
      <c r="A819" s="8">
        <v>42894</v>
      </c>
      <c r="B819" s="10">
        <f>VALUE("2.5350385937344497")</f>
        <v>2.53503859373444</v>
      </c>
      <c r="C819" s="9">
        <v>1.49876343365287</v>
      </c>
    </row>
    <row r="820" ht="13.8" spans="1:3">
      <c r="A820" s="8">
        <v>42895</v>
      </c>
      <c r="B820" s="10">
        <f>VALUE("2.5430330442344475")</f>
        <v>2.54303304423444</v>
      </c>
      <c r="C820" s="9">
        <v>1.50135329378367</v>
      </c>
    </row>
    <row r="821" ht="13.8" spans="1:3">
      <c r="A821" s="8">
        <v>42898</v>
      </c>
      <c r="B821" s="10">
        <f>VALUE("2.553069130134447")</f>
        <v>2.55306913013444</v>
      </c>
      <c r="C821" s="9">
        <v>1.48464801559585</v>
      </c>
    </row>
    <row r="822" ht="13.8" spans="1:3">
      <c r="A822" s="8">
        <v>42899</v>
      </c>
      <c r="B822" s="10">
        <f>VALUE("2.526330066034449")</f>
        <v>2.52633006603444</v>
      </c>
      <c r="C822" s="9">
        <v>1.50406523858952</v>
      </c>
    </row>
    <row r="823" ht="13.8" spans="1:3">
      <c r="A823" s="8">
        <v>42900</v>
      </c>
      <c r="B823" s="10">
        <f>VALUE("2.5525145455344496")</f>
        <v>2.55251454553444</v>
      </c>
      <c r="C823" s="9">
        <v>1.50063831622748</v>
      </c>
    </row>
    <row r="824" ht="13.8" spans="1:3">
      <c r="A824" s="8">
        <v>42901</v>
      </c>
      <c r="B824" s="10">
        <f>VALUE("2.5406690942344494")</f>
        <v>2.54066909423444</v>
      </c>
      <c r="C824" s="9">
        <v>1.51440458318044</v>
      </c>
    </row>
    <row r="825" ht="13.8" spans="1:3">
      <c r="A825" s="8">
        <v>42902</v>
      </c>
      <c r="B825" s="10">
        <f>VALUE("2.560046155134449")</f>
        <v>2.56004615513444</v>
      </c>
      <c r="C825" s="9">
        <v>1.51235084932352</v>
      </c>
    </row>
    <row r="826" ht="13.8" spans="1:3">
      <c r="A826" s="8">
        <v>42905</v>
      </c>
      <c r="B826" s="10">
        <f>VALUE("2.550840448634449")</f>
        <v>2.55084044863444</v>
      </c>
      <c r="C826" s="9">
        <v>1.5235210437611</v>
      </c>
    </row>
    <row r="827" ht="13.8" spans="1:3">
      <c r="A827" s="8">
        <v>42906</v>
      </c>
      <c r="B827" s="10">
        <f>VALUE("2.571451058434448")</f>
        <v>2.57145105843444</v>
      </c>
      <c r="C827" s="9">
        <v>1.5259086870012</v>
      </c>
    </row>
    <row r="828" ht="13.8" spans="1:3">
      <c r="A828" s="8">
        <v>42907</v>
      </c>
      <c r="B828" s="10">
        <f>VALUE("2.5717824528344484")</f>
        <v>2.57178245283444</v>
      </c>
      <c r="C828" s="9">
        <v>1.52874774675303</v>
      </c>
    </row>
    <row r="829" ht="13.8" spans="1:3">
      <c r="A829" s="8">
        <v>42908</v>
      </c>
      <c r="B829" s="10">
        <f>VALUE("2.5784278119344477")</f>
        <v>2.57842781193444</v>
      </c>
      <c r="C829" s="9">
        <v>1.50715347281101</v>
      </c>
    </row>
    <row r="830" ht="13.8" spans="1:3">
      <c r="A830" s="8">
        <v>42909</v>
      </c>
      <c r="B830" s="10">
        <f>VALUE("2.55702370573445")</f>
        <v>2.55702370573445</v>
      </c>
      <c r="C830" s="9">
        <v>1.51167530909129</v>
      </c>
    </row>
    <row r="831" ht="13.8" spans="1:3">
      <c r="A831" s="8">
        <v>42912</v>
      </c>
      <c r="B831" s="10">
        <f>VALUE("2.5670294612344495")</f>
        <v>2.56702946123444</v>
      </c>
      <c r="C831" s="9">
        <v>1.53716039697892</v>
      </c>
    </row>
    <row r="832" ht="13.8" spans="1:3">
      <c r="A832" s="8">
        <v>42913</v>
      </c>
      <c r="B832" s="10">
        <f>VALUE("2.614777488834447")</f>
        <v>2.61477748883444</v>
      </c>
      <c r="C832" s="9">
        <v>1.53754400543873</v>
      </c>
    </row>
    <row r="833" ht="13.8" spans="1:3">
      <c r="A833" s="8">
        <v>42914</v>
      </c>
      <c r="B833" s="10">
        <f>VALUE("2.616067099234449")</f>
        <v>2.61606709923444</v>
      </c>
      <c r="C833" s="9">
        <v>1.53076455842144</v>
      </c>
    </row>
    <row r="834" ht="13.8" spans="1:3">
      <c r="A834" s="8">
        <v>42915</v>
      </c>
      <c r="B834" s="10">
        <f>VALUE("2.6023643022344487")</f>
        <v>2.60236430223444</v>
      </c>
      <c r="C834" s="9">
        <v>1.53850664838331</v>
      </c>
    </row>
    <row r="835" ht="13.8" spans="1:3">
      <c r="A835" s="8">
        <v>42916</v>
      </c>
      <c r="B835" s="10">
        <f>VALUE("2.618727240334447")</f>
        <v>2.61872724033444</v>
      </c>
      <c r="C835" s="9">
        <v>1.54382927864155</v>
      </c>
    </row>
    <row r="836" ht="13.8" spans="1:3">
      <c r="A836" s="8">
        <v>42919</v>
      </c>
      <c r="B836" s="10">
        <f>VALUE("2.619154154934449")</f>
        <v>2.61915415493444</v>
      </c>
      <c r="C836" s="9">
        <v>1.55369859471837</v>
      </c>
    </row>
    <row r="837" ht="13.8" spans="1:3">
      <c r="A837" s="8">
        <v>42920</v>
      </c>
      <c r="B837" s="10">
        <f>VALUE("2.6329390023855304")</f>
        <v>2.63293900238553</v>
      </c>
      <c r="C837" s="9">
        <v>1.54601671709933</v>
      </c>
    </row>
    <row r="838" ht="13.8" spans="1:3">
      <c r="A838" s="8">
        <v>42921</v>
      </c>
      <c r="B838" s="10">
        <f>VALUE("2.626599439185528")</f>
        <v>2.62659943918552</v>
      </c>
      <c r="C838" s="9">
        <v>1.55786587235336</v>
      </c>
    </row>
    <row r="839" ht="13.8" spans="1:3">
      <c r="A839" s="8">
        <v>42922</v>
      </c>
      <c r="B839" s="10">
        <f>VALUE("2.643037119285528")</f>
        <v>2.64303711928552</v>
      </c>
      <c r="C839" s="9">
        <v>1.5597998606112</v>
      </c>
    </row>
    <row r="840" ht="13.8" spans="1:3">
      <c r="A840" s="8">
        <v>42923</v>
      </c>
      <c r="B840" s="10">
        <f>VALUE("2.647603973985528")</f>
        <v>2.64760397398552</v>
      </c>
      <c r="C840" s="9">
        <v>1.5659260514964</v>
      </c>
    </row>
    <row r="841" ht="13.8" spans="1:3">
      <c r="A841" s="8">
        <v>42926</v>
      </c>
      <c r="B841" s="10">
        <f>VALUE("2.6633858528855274")</f>
        <v>2.66338585288552</v>
      </c>
      <c r="C841" s="9">
        <v>1.56103310697953</v>
      </c>
    </row>
    <row r="842" ht="13.8" spans="1:3">
      <c r="A842" s="8">
        <v>42927</v>
      </c>
      <c r="B842" s="10">
        <f>VALUE("2.6670446741855276")</f>
        <v>2.66704467418552</v>
      </c>
      <c r="C842" s="9">
        <v>1.54152506244453</v>
      </c>
    </row>
    <row r="843" ht="13.8" spans="1:3">
      <c r="A843" s="8">
        <v>42928</v>
      </c>
      <c r="B843" s="10">
        <f>VALUE("2.6390999044855277")</f>
        <v>2.63909990448552</v>
      </c>
      <c r="C843" s="9">
        <v>1.54253061359999</v>
      </c>
    </row>
    <row r="844" ht="13.8" spans="1:3">
      <c r="A844" s="8">
        <v>42929</v>
      </c>
      <c r="B844" s="10">
        <f>VALUE("2.6339242329855286")</f>
        <v>2.63392423298552</v>
      </c>
      <c r="C844" s="9">
        <v>1.54679163033344</v>
      </c>
    </row>
    <row r="845" ht="13.8" spans="1:3">
      <c r="A845" s="8">
        <v>42930</v>
      </c>
      <c r="B845" s="10">
        <f>VALUE("2.6486657551855286")</f>
        <v>2.64866575518552</v>
      </c>
      <c r="C845" s="9">
        <v>1.54146105224716</v>
      </c>
    </row>
    <row r="846" ht="13.8" spans="1:3">
      <c r="A846" s="8">
        <v>42933</v>
      </c>
      <c r="B846" s="10">
        <f>VALUE("2.647110734285528")</f>
        <v>2.64711073428552</v>
      </c>
      <c r="C846" s="9">
        <v>1.47800908919651</v>
      </c>
    </row>
    <row r="847" ht="13.8" spans="1:3">
      <c r="A847" s="8">
        <v>42934</v>
      </c>
      <c r="B847" s="10">
        <f>VALUE("2.5607385768855293")</f>
        <v>2.56073857688552</v>
      </c>
      <c r="C847" s="9">
        <v>1.49359664118751</v>
      </c>
    </row>
    <row r="848" ht="13.8" spans="1:3">
      <c r="A848" s="8">
        <v>42935</v>
      </c>
      <c r="B848" s="10">
        <f>VALUE("2.5897561943855267")</f>
        <v>2.58975619438552</v>
      </c>
      <c r="C848" s="9">
        <v>1.52401066518039</v>
      </c>
    </row>
    <row r="849" ht="13.8" spans="1:3">
      <c r="A849" s="8">
        <v>42936</v>
      </c>
      <c r="B849" s="10">
        <f>VALUE("2.6438586851855277")</f>
        <v>2.64385868518552</v>
      </c>
      <c r="C849" s="9">
        <v>1.5340524189441</v>
      </c>
    </row>
    <row r="850" ht="13.8" spans="1:3">
      <c r="A850" s="8">
        <v>42937</v>
      </c>
      <c r="B850" s="10">
        <f>VALUE("2.6605373869855273")</f>
        <v>2.66053738698552</v>
      </c>
      <c r="C850" s="9">
        <v>1.54079921950317</v>
      </c>
    </row>
    <row r="851" ht="13.8" spans="1:3">
      <c r="A851" s="8">
        <v>42940</v>
      </c>
      <c r="B851" s="10">
        <f>VALUE("2.662778400485526")</f>
        <v>2.66277840048552</v>
      </c>
      <c r="C851" s="9">
        <v>1.55111627999394</v>
      </c>
    </row>
    <row r="852" ht="13.8" spans="1:3">
      <c r="A852" s="8">
        <v>42941</v>
      </c>
      <c r="B852" s="10">
        <f>VALUE("2.6751339678855257")</f>
        <v>2.67513396788552</v>
      </c>
      <c r="C852" s="9">
        <v>1.54771335202415</v>
      </c>
    </row>
    <row r="853" ht="13.8" spans="1:3">
      <c r="A853" s="8">
        <v>42942</v>
      </c>
      <c r="B853" s="10">
        <f>VALUE("2.6672508800855272")</f>
        <v>2.66725088008552</v>
      </c>
      <c r="C853" s="9">
        <v>1.54597901521884</v>
      </c>
    </row>
    <row r="854" ht="13.8" spans="1:3">
      <c r="A854" s="8">
        <v>42943</v>
      </c>
      <c r="B854" s="10">
        <f>VALUE("2.666888599985527")</f>
        <v>2.66688859998552</v>
      </c>
      <c r="C854" s="9">
        <v>1.55536497256365</v>
      </c>
    </row>
    <row r="855" ht="13.8" spans="1:3">
      <c r="A855" s="8">
        <v>42944</v>
      </c>
      <c r="B855" s="10">
        <f>VALUE("2.6750508109855264")</f>
        <v>2.67505081098552</v>
      </c>
      <c r="C855" s="9">
        <v>1.56327321237377</v>
      </c>
    </row>
    <row r="856" ht="13.8" spans="1:3">
      <c r="A856" s="8">
        <v>42947</v>
      </c>
      <c r="B856" s="10">
        <f>VALUE("2.678189464285527")</f>
        <v>2.67818946428552</v>
      </c>
      <c r="C856" s="9">
        <v>1.58403241104155</v>
      </c>
    </row>
    <row r="857" ht="13.8" spans="1:3">
      <c r="A857" s="8">
        <v>42948</v>
      </c>
      <c r="B857" s="10">
        <f>VALUE("2.715405640685526")</f>
        <v>2.71540564068552</v>
      </c>
      <c r="C857" s="9">
        <v>1.58114900945163</v>
      </c>
    </row>
    <row r="858" ht="13.8" spans="1:3">
      <c r="A858" s="8">
        <v>42949</v>
      </c>
      <c r="B858" s="10">
        <f>VALUE("2.718258743237769")</f>
        <v>2.71825874323776</v>
      </c>
      <c r="C858" s="9">
        <v>1.57242815452691</v>
      </c>
    </row>
    <row r="859" ht="13.8" spans="1:3">
      <c r="A859" s="8">
        <v>42950</v>
      </c>
      <c r="B859" s="10">
        <f>VALUE("2.7040207410377657")</f>
        <v>2.70402074103776</v>
      </c>
      <c r="C859" s="9">
        <v>1.57496967375424</v>
      </c>
    </row>
    <row r="860" ht="13.8" spans="1:3">
      <c r="A860" s="8">
        <v>42951</v>
      </c>
      <c r="B860" s="10">
        <f>VALUE("2.711513960437768")</f>
        <v>2.71151396043776</v>
      </c>
      <c r="C860" s="9">
        <v>1.56570077081357</v>
      </c>
    </row>
    <row r="861" ht="13.8" spans="1:3">
      <c r="A861" s="8">
        <v>42954</v>
      </c>
      <c r="B861" s="10">
        <f>VALUE("2.7076909482377673")</f>
        <v>2.70769094823776</v>
      </c>
      <c r="C861" s="9">
        <v>1.58539574021569</v>
      </c>
    </row>
    <row r="862" ht="13.8" spans="1:3">
      <c r="A862" s="8">
        <v>42955</v>
      </c>
      <c r="B862" s="10">
        <f>VALUE("2.733080835037769")</f>
        <v>2.73308083503776</v>
      </c>
      <c r="C862" s="9">
        <v>1.58546996186301</v>
      </c>
    </row>
    <row r="863" ht="13.8" spans="1:3">
      <c r="A863" s="8">
        <v>42956</v>
      </c>
      <c r="B863" s="10">
        <f>VALUE("2.74179211733777")</f>
        <v>2.74179211733777</v>
      </c>
      <c r="C863" s="9">
        <v>1.59460141265098</v>
      </c>
    </row>
    <row r="864" ht="13.8" spans="1:3">
      <c r="A864" s="8">
        <v>42957</v>
      </c>
      <c r="B864" s="10">
        <f>VALUE("2.758116620637768")</f>
        <v>2.75811662063776</v>
      </c>
      <c r="C864" s="9">
        <v>1.5818233675702</v>
      </c>
    </row>
    <row r="865" ht="13.8" spans="1:3">
      <c r="A865" s="8">
        <v>42958</v>
      </c>
      <c r="B865" s="10">
        <f>VALUE("2.7373748171377694")</f>
        <v>2.73737481713776</v>
      </c>
      <c r="C865" s="9">
        <v>1.54962281771129</v>
      </c>
    </row>
    <row r="866" ht="13.8" spans="1:3">
      <c r="A866" s="8">
        <v>42961</v>
      </c>
      <c r="B866" s="10">
        <f>VALUE("2.669959830637768")</f>
        <v>2.66995983063776</v>
      </c>
      <c r="C866" s="9">
        <v>1.58268465055589</v>
      </c>
    </row>
    <row r="867" ht="13.8" spans="1:3">
      <c r="A867" s="8">
        <v>42962</v>
      </c>
      <c r="B867" s="10">
        <f>VALUE("2.7043242498377675")</f>
        <v>2.70432424983776</v>
      </c>
      <c r="C867" s="9">
        <v>1.58824787867188</v>
      </c>
    </row>
    <row r="868" ht="13.8" spans="1:3">
      <c r="A868" s="8">
        <v>42963</v>
      </c>
      <c r="B868" s="10">
        <f>VALUE("2.704338211537769")</f>
        <v>2.70433821153776</v>
      </c>
      <c r="C868" s="9">
        <v>1.58926344006646</v>
      </c>
    </row>
    <row r="869" ht="13.8" spans="1:3">
      <c r="A869" s="8">
        <v>42964</v>
      </c>
      <c r="B869" s="10">
        <f>VALUE("2.707794346537768")</f>
        <v>2.70779434653776</v>
      </c>
      <c r="C869" s="9">
        <v>1.60114378300015</v>
      </c>
    </row>
    <row r="870" ht="13.8" spans="1:3">
      <c r="A870" s="8">
        <v>42965</v>
      </c>
      <c r="B870" s="10">
        <f>VALUE("2.739586941437766")</f>
        <v>2.73958694143776</v>
      </c>
      <c r="C870" s="9">
        <v>1.59654654295889</v>
      </c>
    </row>
    <row r="871" ht="13.8" spans="1:3">
      <c r="A871" s="8">
        <v>42968</v>
      </c>
      <c r="B871" s="10">
        <f>VALUE("2.730530748337768")</f>
        <v>2.73053074833776</v>
      </c>
      <c r="C871" s="9">
        <v>1.61063748874792</v>
      </c>
    </row>
    <row r="872" ht="13.8" spans="1:3">
      <c r="A872" s="8">
        <v>42969</v>
      </c>
      <c r="B872" s="10">
        <f>VALUE("2.762986553537767")</f>
        <v>2.76298655353776</v>
      </c>
      <c r="C872" s="9">
        <v>1.60364568884404</v>
      </c>
    </row>
    <row r="873" ht="13.8" spans="1:3">
      <c r="A873" s="8">
        <v>42970</v>
      </c>
      <c r="B873" s="10">
        <f>VALUE("2.7567420502377677")</f>
        <v>2.75674205023776</v>
      </c>
      <c r="C873" s="9">
        <v>1.59026529397281</v>
      </c>
    </row>
    <row r="874" ht="13.8" spans="1:3">
      <c r="A874" s="8">
        <v>42971</v>
      </c>
      <c r="B874" s="10">
        <f>VALUE("2.730289475537767")</f>
        <v>2.73028947553776</v>
      </c>
      <c r="C874" s="9">
        <v>1.57915043251527</v>
      </c>
    </row>
    <row r="875" ht="13.8" spans="1:3">
      <c r="A875" s="8">
        <v>42972</v>
      </c>
      <c r="B875" s="10">
        <f>VALUE("2.710039677637768")</f>
        <v>2.71003967763776</v>
      </c>
      <c r="C875" s="9">
        <v>1.59623838856278</v>
      </c>
    </row>
    <row r="876" ht="13.8" spans="1:3">
      <c r="A876" s="8">
        <v>42975</v>
      </c>
      <c r="B876" s="10">
        <f>VALUE("2.7507656681377672")</f>
        <v>2.75076566813776</v>
      </c>
      <c r="C876" s="9">
        <v>1.61586992624869</v>
      </c>
    </row>
    <row r="877" ht="13.8" spans="1:3">
      <c r="A877" s="8">
        <v>42976</v>
      </c>
      <c r="B877" s="10">
        <f>VALUE("2.779136603337767")</f>
        <v>2.77913660333776</v>
      </c>
      <c r="C877" s="9">
        <v>1.61173821262905</v>
      </c>
    </row>
    <row r="878" ht="13.8" spans="1:3">
      <c r="A878" s="8">
        <v>42977</v>
      </c>
      <c r="B878" s="10">
        <f>VALUE("2.774296135937766")</f>
        <v>2.77429613593776</v>
      </c>
      <c r="C878" s="9">
        <v>1.62313351168998</v>
      </c>
    </row>
    <row r="879" ht="13.8" spans="1:3">
      <c r="A879" s="8">
        <v>42978</v>
      </c>
      <c r="B879" s="10">
        <f>VALUE("2.7907607395377685")</f>
        <v>2.79076073953776</v>
      </c>
      <c r="C879" s="9">
        <v>1.62739975990517</v>
      </c>
    </row>
    <row r="880" ht="13.8" spans="1:3">
      <c r="A880" s="8">
        <v>42979</v>
      </c>
      <c r="B880" s="10">
        <f>VALUE("2.7884497675377666")</f>
        <v>2.78844976753776</v>
      </c>
      <c r="C880" s="9">
        <v>1.64150431257702</v>
      </c>
    </row>
    <row r="881" ht="13.8" spans="1:3">
      <c r="A881" s="8">
        <v>42982</v>
      </c>
      <c r="B881" s="10">
        <f>VALUE("2.8114276090650674")</f>
        <v>2.81142760906506</v>
      </c>
      <c r="C881" s="9">
        <v>1.65110604339263</v>
      </c>
    </row>
    <row r="882" ht="13.8" spans="1:3">
      <c r="A882" s="8">
        <v>42983</v>
      </c>
      <c r="B882" s="10">
        <f>VALUE("2.825015454765068")</f>
        <v>2.82501545476506</v>
      </c>
      <c r="C882" s="9">
        <v>1.65291158368271</v>
      </c>
    </row>
    <row r="883" ht="13.8" spans="1:3">
      <c r="A883" s="8">
        <v>42984</v>
      </c>
      <c r="B883" s="10">
        <f>VALUE("2.8217088245650666")</f>
        <v>2.82170882456506</v>
      </c>
      <c r="C883" s="9">
        <v>1.66177957403163</v>
      </c>
    </row>
    <row r="884" ht="13.8" spans="1:3">
      <c r="A884" s="8">
        <v>42985</v>
      </c>
      <c r="B884" s="10">
        <f>VALUE("2.8296569803650664")</f>
        <v>2.82965698036506</v>
      </c>
      <c r="C884" s="9">
        <v>1.64957580982961</v>
      </c>
    </row>
    <row r="885" ht="13.8" spans="1:3">
      <c r="A885" s="8">
        <v>42986</v>
      </c>
      <c r="B885" s="10">
        <f>VALUE("2.8076797060650676")</f>
        <v>2.80767970606506</v>
      </c>
      <c r="C885" s="9">
        <v>1.653495975406</v>
      </c>
    </row>
    <row r="886" ht="13.8" spans="1:3">
      <c r="A886" s="8">
        <v>42989</v>
      </c>
      <c r="B886" s="10">
        <f>VALUE("2.8107013573650677")</f>
        <v>2.81070135736506</v>
      </c>
      <c r="C886" s="9">
        <v>1.67247141485676</v>
      </c>
    </row>
    <row r="887" ht="13.8" spans="1:3">
      <c r="A887" s="8">
        <v>42990</v>
      </c>
      <c r="B887" s="10">
        <f>VALUE("2.821754779865067")</f>
        <v>2.82175477986506</v>
      </c>
      <c r="C887" s="9">
        <v>1.67105896508716</v>
      </c>
    </row>
    <row r="888" ht="13.8" spans="1:3">
      <c r="A888" s="8">
        <v>42991</v>
      </c>
      <c r="B888" s="10">
        <f>VALUE("2.814928618065067")</f>
        <v>2.81492861806506</v>
      </c>
      <c r="C888" s="9">
        <v>1.68121206389752</v>
      </c>
    </row>
    <row r="889" ht="13.8" spans="1:3">
      <c r="A889" s="8">
        <v>42992</v>
      </c>
      <c r="B889" s="10">
        <f>VALUE("2.819487842165068")</f>
        <v>2.81948784216506</v>
      </c>
      <c r="C889" s="9">
        <v>1.67814488135981</v>
      </c>
    </row>
    <row r="890" ht="13.8" spans="1:3">
      <c r="A890" s="8">
        <v>42993</v>
      </c>
      <c r="B890" s="10">
        <f>VALUE("2.8182318387650667")</f>
        <v>2.81823183876506</v>
      </c>
      <c r="C890" s="9">
        <v>1.66553371551655</v>
      </c>
    </row>
    <row r="891" ht="13.8" spans="1:3">
      <c r="A891" s="8">
        <v>42996</v>
      </c>
      <c r="B891" s="10">
        <f>VALUE("2.8061004346650673")</f>
        <v>2.80610043466506</v>
      </c>
      <c r="C891" s="9">
        <v>1.67745822422886</v>
      </c>
    </row>
    <row r="892" ht="13.8" spans="1:3">
      <c r="A892" s="8">
        <v>42997</v>
      </c>
      <c r="B892" s="10">
        <f>VALUE("2.827157980665068")</f>
        <v>2.82715798066506</v>
      </c>
      <c r="C892" s="9">
        <v>1.66904894428447</v>
      </c>
    </row>
    <row r="893" ht="13.8" spans="1:3">
      <c r="A893" s="8">
        <v>42998</v>
      </c>
      <c r="B893" s="10">
        <f>VALUE("2.8195881423650677")</f>
        <v>2.81958814236506</v>
      </c>
      <c r="C893" s="9">
        <v>1.68324746241696</v>
      </c>
    </row>
    <row r="894" ht="13.8" spans="1:3">
      <c r="A894" s="8">
        <v>42999</v>
      </c>
      <c r="B894" s="10">
        <f>VALUE("2.8373994716650666")</f>
        <v>2.83739947166506</v>
      </c>
      <c r="C894" s="9">
        <v>1.66301903278454</v>
      </c>
    </row>
    <row r="895" ht="13.8" spans="1:3">
      <c r="A895" s="8">
        <v>43000</v>
      </c>
      <c r="B895" s="10">
        <f>VALUE("2.8198218933650665")</f>
        <v>2.81982189336506</v>
      </c>
      <c r="C895" s="9">
        <v>1.65294943647133</v>
      </c>
    </row>
    <row r="896" ht="13.8" spans="1:3">
      <c r="A896" s="8">
        <v>43003</v>
      </c>
      <c r="B896" s="10">
        <f>VALUE("2.8107497143650657")</f>
        <v>2.81074971436506</v>
      </c>
      <c r="C896" s="9">
        <v>1.63228370023711</v>
      </c>
    </row>
    <row r="897" ht="13.8" spans="1:3">
      <c r="A897" s="8">
        <v>43004</v>
      </c>
      <c r="B897" s="10">
        <f>VALUE("2.7801265859650663")</f>
        <v>2.78012658596506</v>
      </c>
      <c r="C897" s="9">
        <v>1.64004877853705</v>
      </c>
    </row>
    <row r="898" ht="13.8" spans="1:3">
      <c r="A898" s="8">
        <v>43005</v>
      </c>
      <c r="B898" s="10">
        <f>VALUE("2.7938637726650675")</f>
        <v>2.79386377266506</v>
      </c>
      <c r="C898" s="9">
        <v>1.65574890799107</v>
      </c>
    </row>
    <row r="899" ht="13.8" spans="1:3">
      <c r="A899" s="8">
        <v>43006</v>
      </c>
      <c r="B899" s="10">
        <f>VALUE("2.8073219721650666")</f>
        <v>2.80732197216506</v>
      </c>
      <c r="C899" s="9">
        <v>1.65188852718447</v>
      </c>
    </row>
    <row r="900" ht="13.8" spans="1:3">
      <c r="A900" s="8">
        <v>43007</v>
      </c>
      <c r="B900" s="10">
        <f>VALUE("2.8043384784650676")</f>
        <v>2.80433847846506</v>
      </c>
      <c r="C900" s="9">
        <v>1.66080900841037</v>
      </c>
    </row>
    <row r="901" ht="13.8" spans="1:3">
      <c r="A901" s="8">
        <v>43008</v>
      </c>
      <c r="B901" s="10">
        <f>VALUE("2.8163024510650665")</f>
        <v>2.81630245106506</v>
      </c>
      <c r="C901" s="9">
        <v>1.66080900841037</v>
      </c>
    </row>
    <row r="902" ht="13.8" spans="1:3">
      <c r="A902" s="8">
        <v>43017</v>
      </c>
      <c r="B902" s="10">
        <f>VALUE("2.8163024510650665")</f>
        <v>2.81630245106506</v>
      </c>
      <c r="C902" s="9">
        <v>1.67970076930449</v>
      </c>
    </row>
    <row r="903" ht="13.8" spans="1:3">
      <c r="A903" s="8">
        <v>43018</v>
      </c>
      <c r="B903" s="10">
        <f>VALUE("2.858222315474411")</f>
        <v>2.85822231547441</v>
      </c>
      <c r="C903" s="9">
        <v>1.68651935182948</v>
      </c>
    </row>
    <row r="904" ht="13.8" spans="1:3">
      <c r="A904" s="8">
        <v>43019</v>
      </c>
      <c r="B904" s="10">
        <f>VALUE("2.8681655847744096")</f>
        <v>2.8681655847744</v>
      </c>
      <c r="C904" s="9">
        <v>1.67670740599242</v>
      </c>
    </row>
    <row r="905" ht="13.8" spans="1:3">
      <c r="A905" s="8">
        <v>43020</v>
      </c>
      <c r="B905" s="10">
        <f>VALUE("2.8611206319744076")</f>
        <v>2.8611206319744</v>
      </c>
      <c r="C905" s="9">
        <v>1.67485277025823</v>
      </c>
    </row>
    <row r="906" ht="13.8" spans="1:3">
      <c r="A906" s="8">
        <v>43021</v>
      </c>
      <c r="B906" s="10">
        <f>VALUE("2.866531664274408")</f>
        <v>2.8665316642744</v>
      </c>
      <c r="C906" s="9">
        <v>1.68760971335253</v>
      </c>
    </row>
    <row r="907" ht="13.8" spans="1:3">
      <c r="A907" s="8">
        <v>43024</v>
      </c>
      <c r="B907" s="10">
        <f>VALUE("2.8833104131744074")</f>
        <v>2.8833104131744</v>
      </c>
      <c r="C907" s="9">
        <v>1.66481986977132</v>
      </c>
    </row>
    <row r="908" ht="13.8" spans="1:3">
      <c r="A908" s="8">
        <v>43025</v>
      </c>
      <c r="B908" s="10">
        <f>VALUE("2.858572012674409")</f>
        <v>2.8585720126744</v>
      </c>
      <c r="C908" s="9">
        <v>1.66324469073769</v>
      </c>
    </row>
    <row r="909" ht="13.8" spans="1:3">
      <c r="A909" s="8">
        <v>43026</v>
      </c>
      <c r="B909" s="10">
        <f>VALUE("2.8592455716744083")</f>
        <v>2.8592455716744</v>
      </c>
      <c r="C909" s="9">
        <v>1.65079328629863</v>
      </c>
    </row>
    <row r="910" ht="13.8" spans="1:3">
      <c r="A910" s="8">
        <v>43027</v>
      </c>
      <c r="B910" s="10">
        <f>VALUE("2.855614159974409")</f>
        <v>2.8556141599744</v>
      </c>
      <c r="C910" s="9">
        <v>1.63519014046781</v>
      </c>
    </row>
    <row r="911" ht="13.8" spans="1:3">
      <c r="A911" s="8">
        <v>43028</v>
      </c>
      <c r="B911" s="10">
        <f>VALUE("2.8233062832744085")</f>
        <v>2.8233062832744</v>
      </c>
      <c r="C911" s="9">
        <v>1.652802150139</v>
      </c>
    </row>
    <row r="912" ht="13.8" spans="1:3">
      <c r="A912" s="8">
        <v>43031</v>
      </c>
      <c r="B912" s="10">
        <f>VALUE("2.841771472774409")</f>
        <v>2.8417714727744</v>
      </c>
      <c r="C912" s="9">
        <v>1.66319964466167</v>
      </c>
    </row>
    <row r="913" ht="13.8" spans="1:3">
      <c r="A913" s="8">
        <v>43032</v>
      </c>
      <c r="B913" s="10">
        <f>VALUE("2.858555991574408")</f>
        <v>2.8585559915744</v>
      </c>
      <c r="C913" s="9">
        <v>1.660744998213</v>
      </c>
    </row>
    <row r="914" ht="13.8" spans="1:3">
      <c r="A914" s="8">
        <v>43033</v>
      </c>
      <c r="B914" s="10">
        <f>VALUE("2.8620852806744095")</f>
        <v>2.8620852806744</v>
      </c>
      <c r="C914" s="9">
        <v>1.67203488794695</v>
      </c>
    </row>
    <row r="915" ht="13.8" spans="1:3">
      <c r="A915" s="8">
        <v>43034</v>
      </c>
      <c r="B915" s="10">
        <f>VALUE("2.8882601623744093")</f>
        <v>2.8882601623744</v>
      </c>
      <c r="C915" s="9">
        <v>1.67808046874077</v>
      </c>
    </row>
    <row r="916" ht="13.8" spans="1:3">
      <c r="A916" s="8">
        <v>43035</v>
      </c>
      <c r="B916" s="10">
        <f>VALUE("2.8983259288744074")</f>
        <v>2.8983259288744</v>
      </c>
      <c r="C916" s="9">
        <v>1.66773770356564</v>
      </c>
    </row>
    <row r="917" ht="13.8" spans="1:3">
      <c r="A917" s="8">
        <v>43038</v>
      </c>
      <c r="B917" s="10">
        <f>VALUE("2.8900255989744097")</f>
        <v>2.8900255989744</v>
      </c>
      <c r="C917" s="9">
        <v>1.63779624837366</v>
      </c>
    </row>
    <row r="918" ht="13.8" spans="1:3">
      <c r="A918" s="8">
        <v>43039</v>
      </c>
      <c r="B918" s="10">
        <f>VALUE("2.8621784365744096")</f>
        <v>2.8621784365744</v>
      </c>
      <c r="C918" s="9">
        <v>1.6499805202759</v>
      </c>
    </row>
    <row r="919" ht="13.8" spans="1:3">
      <c r="A919" s="8">
        <v>43040</v>
      </c>
      <c r="B919" s="10">
        <f>VALUE("2.876308738574409")</f>
        <v>2.8763087385744</v>
      </c>
      <c r="C919" s="9">
        <v>1.64815682070782</v>
      </c>
    </row>
    <row r="920" ht="13.8" spans="1:3">
      <c r="A920" s="8">
        <v>43041</v>
      </c>
      <c r="B920" s="10">
        <f>VALUE("2.8765463783218084")</f>
        <v>2.8765463783218</v>
      </c>
      <c r="C920" s="9">
        <v>1.63104668116559</v>
      </c>
    </row>
    <row r="921" ht="13.8" spans="1:3">
      <c r="A921" s="8">
        <v>43042</v>
      </c>
      <c r="B921" s="10">
        <f>VALUE("2.844773393721809")</f>
        <v>2.8447733937218</v>
      </c>
      <c r="C921" s="9">
        <v>1.61647250240133</v>
      </c>
    </row>
    <row r="922" ht="13.8" spans="1:3">
      <c r="A922" s="8">
        <v>43045</v>
      </c>
      <c r="B922" s="10">
        <f>VALUE("2.827322141721808")</f>
        <v>2.8273221417218</v>
      </c>
      <c r="C922" s="9">
        <v>1.63762879065497</v>
      </c>
    </row>
    <row r="923" ht="13.8" spans="1:3">
      <c r="A923" s="8">
        <v>43046</v>
      </c>
      <c r="B923" s="10">
        <f>VALUE("2.869927021921808")</f>
        <v>2.8699270219218</v>
      </c>
      <c r="C923" s="9">
        <v>1.64790072961565</v>
      </c>
    </row>
    <row r="924" ht="13.8" spans="1:3">
      <c r="A924" s="8">
        <v>43047</v>
      </c>
      <c r="B924" s="10">
        <f>VALUE("2.8897551147218072")</f>
        <v>2.8897551147218</v>
      </c>
      <c r="C924" s="9">
        <v>1.65035384183169</v>
      </c>
    </row>
    <row r="925" ht="13.8" spans="1:3">
      <c r="A925" s="8">
        <v>43048</v>
      </c>
      <c r="B925" s="10">
        <f>VALUE("2.890614341221809")</f>
        <v>2.8906143412218</v>
      </c>
      <c r="C925" s="9">
        <v>1.66284450753522</v>
      </c>
    </row>
    <row r="926" ht="13.8" spans="1:3">
      <c r="A926" s="8">
        <v>43049</v>
      </c>
      <c r="B926" s="10">
        <f>VALUE("2.912200073321808")</f>
        <v>2.9122000733218</v>
      </c>
      <c r="C926" s="9">
        <v>1.67035588412168</v>
      </c>
    </row>
    <row r="927" ht="13.8" spans="1:3">
      <c r="A927" s="8">
        <v>43052</v>
      </c>
      <c r="B927" s="10">
        <f>VALUE("2.919251497021809")</f>
        <v>2.9192514970218</v>
      </c>
      <c r="C927" s="9">
        <v>1.67789852384185</v>
      </c>
    </row>
    <row r="928" ht="13.8" spans="1:3">
      <c r="A928" s="8">
        <v>43053</v>
      </c>
      <c r="B928" s="10">
        <f>VALUE("2.926992545721808")</f>
        <v>2.9269925457218</v>
      </c>
      <c r="C928" s="9">
        <v>1.66363976821518</v>
      </c>
    </row>
    <row r="929" ht="13.8" spans="1:3">
      <c r="A929" s="8">
        <v>43054</v>
      </c>
      <c r="B929" s="10">
        <f>VALUE("2.9019703752218087")</f>
        <v>2.9019703752218</v>
      </c>
      <c r="C929" s="9">
        <v>1.64430911618392</v>
      </c>
    </row>
    <row r="930" ht="13.8" spans="1:3">
      <c r="A930" s="8">
        <v>43055</v>
      </c>
      <c r="B930" s="10">
        <f>VALUE("2.8881854013218082")</f>
        <v>2.8881854013218</v>
      </c>
      <c r="C930" s="9">
        <v>1.64950342423117</v>
      </c>
    </row>
    <row r="931" ht="13.8" spans="1:3">
      <c r="A931" s="8">
        <v>43056</v>
      </c>
      <c r="B931" s="10">
        <f>VALUE("2.895323243021807")</f>
        <v>2.8953232430218</v>
      </c>
      <c r="C931" s="9">
        <v>1.60011446381462</v>
      </c>
    </row>
    <row r="932" ht="13.8" spans="1:3">
      <c r="A932" s="8">
        <v>43059</v>
      </c>
      <c r="B932" s="10">
        <f>VALUE("2.83390793172181")</f>
        <v>2.83390793172181</v>
      </c>
      <c r="C932" s="9">
        <v>1.6180294467029</v>
      </c>
    </row>
    <row r="933" ht="13.8" spans="1:3">
      <c r="A933" s="8">
        <v>43060</v>
      </c>
      <c r="B933" s="10">
        <f>VALUE("2.8526164664218085")</f>
        <v>2.8526164664218</v>
      </c>
      <c r="C933" s="9">
        <v>1.6238599834152</v>
      </c>
    </row>
    <row r="934" ht="13.8" spans="1:3">
      <c r="A934" s="8">
        <v>43061</v>
      </c>
      <c r="B934" s="10">
        <f>VALUE("2.8733709146218085")</f>
        <v>2.8733709146218</v>
      </c>
      <c r="C934" s="9">
        <v>1.61960686420709</v>
      </c>
    </row>
    <row r="935" ht="13.8" spans="1:3">
      <c r="A935" s="8">
        <v>43062</v>
      </c>
      <c r="B935" s="10">
        <f>VALUE("2.8734898588218076")</f>
        <v>2.8734898588218</v>
      </c>
      <c r="C935" s="9">
        <v>1.57812465967074</v>
      </c>
    </row>
    <row r="936" ht="13.8" spans="1:3">
      <c r="A936" s="8">
        <v>43063</v>
      </c>
      <c r="B936" s="10">
        <f>VALUE("2.8061389683218088")</f>
        <v>2.8061389683218</v>
      </c>
      <c r="C936" s="9">
        <v>1.57900925796211</v>
      </c>
    </row>
    <row r="937" ht="13.8" spans="1:3">
      <c r="A937" s="8">
        <v>43066</v>
      </c>
      <c r="B937" s="10">
        <f>VALUE("2.801485875121808")</f>
        <v>2.8014858751218</v>
      </c>
      <c r="C937" s="9">
        <v>1.55801378746955</v>
      </c>
    </row>
    <row r="938" ht="13.8" spans="1:3">
      <c r="A938" s="8">
        <v>43067</v>
      </c>
      <c r="B938" s="10">
        <f>VALUE("2.755545541521808")</f>
        <v>2.7555455415218</v>
      </c>
      <c r="C938" s="9">
        <v>1.58436234651072</v>
      </c>
    </row>
    <row r="939" ht="13.8" spans="1:3">
      <c r="A939" s="8">
        <v>43068</v>
      </c>
      <c r="B939" s="10">
        <f>VALUE("2.7894417111218095")</f>
        <v>2.7894417111218</v>
      </c>
      <c r="C939" s="9">
        <v>1.58915523893913</v>
      </c>
    </row>
    <row r="940" ht="13.8" spans="1:3">
      <c r="A940" s="8">
        <v>43069</v>
      </c>
      <c r="B940" s="10">
        <f>VALUE("2.8039617763218083")</f>
        <v>2.8039617763218</v>
      </c>
      <c r="C940" s="9">
        <v>1.57533522354147</v>
      </c>
    </row>
    <row r="941" ht="13.8" spans="1:3">
      <c r="A941" s="8">
        <v>43070</v>
      </c>
      <c r="B941" s="10">
        <f>VALUE("2.780577675221809")</f>
        <v>2.7805776752218</v>
      </c>
      <c r="C941" s="9">
        <v>1.58866197057342</v>
      </c>
    </row>
    <row r="942" ht="13.8" spans="1:3">
      <c r="A942" s="8">
        <v>43073</v>
      </c>
      <c r="B942" s="10">
        <f>VALUE("2.7966528472583074")</f>
        <v>2.7966528472583</v>
      </c>
      <c r="C942" s="9">
        <v>1.57940964237541</v>
      </c>
    </row>
    <row r="943" ht="13.8" spans="1:3">
      <c r="A943" s="8">
        <v>43074</v>
      </c>
      <c r="B943" s="10">
        <f>VALUE("2.791359697658307")</f>
        <v>2.7913596976583</v>
      </c>
      <c r="C943" s="9">
        <v>1.54251044221364</v>
      </c>
    </row>
    <row r="944" ht="13.8" spans="1:3">
      <c r="A944" s="8">
        <v>43075</v>
      </c>
      <c r="B944" s="10">
        <f>VALUE("2.753439095058309")</f>
        <v>2.7534390950583</v>
      </c>
      <c r="C944" s="9">
        <v>1.55254359421409</v>
      </c>
    </row>
    <row r="945" ht="13.8" spans="1:3">
      <c r="A945" s="8">
        <v>43076</v>
      </c>
      <c r="B945" s="10">
        <f>VALUE("2.767528275658308")</f>
        <v>2.7675282756583</v>
      </c>
      <c r="C945" s="9">
        <v>1.54315386416609</v>
      </c>
    </row>
    <row r="946" ht="13.8" spans="1:3">
      <c r="A946" s="8">
        <v>43077</v>
      </c>
      <c r="B946" s="10">
        <f>VALUE("2.7542536064583074")</f>
        <v>2.7542536064583</v>
      </c>
      <c r="C946" s="9">
        <v>1.56017456549149</v>
      </c>
    </row>
    <row r="947" ht="13.8" spans="1:3">
      <c r="A947" s="8">
        <v>43080</v>
      </c>
      <c r="B947" s="10">
        <f>VALUE("2.7698735126583083")</f>
        <v>2.7698735126583</v>
      </c>
      <c r="C947" s="9">
        <v>1.58105579853162</v>
      </c>
    </row>
    <row r="948" ht="13.8" spans="1:3">
      <c r="A948" s="8">
        <v>43081</v>
      </c>
      <c r="B948" s="10">
        <f>VALUE("2.8028534069583064")</f>
        <v>2.8028534069583</v>
      </c>
      <c r="C948" s="9">
        <v>1.56773712508448</v>
      </c>
    </row>
    <row r="949" ht="13.8" spans="1:3">
      <c r="A949" s="8">
        <v>43082</v>
      </c>
      <c r="B949" s="10">
        <f>VALUE("2.7719546840583087")</f>
        <v>2.7719546840583</v>
      </c>
      <c r="C949" s="9">
        <v>1.57886144345133</v>
      </c>
    </row>
    <row r="950" ht="13.8" spans="1:3">
      <c r="A950" s="8">
        <v>43083</v>
      </c>
      <c r="B950" s="10">
        <f>VALUE("2.789246740558309")</f>
        <v>2.7892467405583</v>
      </c>
      <c r="C950" s="9">
        <v>1.58053141794031</v>
      </c>
    </row>
    <row r="951" ht="13.8" spans="1:3">
      <c r="A951" s="8">
        <v>43084</v>
      </c>
      <c r="B951" s="10">
        <f>VALUE("2.78772868335831")</f>
        <v>2.78772868335831</v>
      </c>
      <c r="C951" s="9">
        <v>1.56837830856638</v>
      </c>
    </row>
    <row r="952" ht="13.8" spans="1:3">
      <c r="A952" s="8">
        <v>43087</v>
      </c>
      <c r="B952" s="10">
        <f>VALUE("2.7641208372583086")</f>
        <v>2.7641208372583</v>
      </c>
      <c r="C952" s="9">
        <v>1.55938119116313</v>
      </c>
    </row>
    <row r="953" ht="13.8" spans="1:3">
      <c r="A953" s="8">
        <v>43088</v>
      </c>
      <c r="B953" s="10">
        <f>VALUE("2.7532443050583075")</f>
        <v>2.7532443050583</v>
      </c>
      <c r="C953" s="9">
        <v>1.57227193946371</v>
      </c>
    </row>
    <row r="954" ht="13.8" spans="1:3">
      <c r="A954" s="8">
        <v>43089</v>
      </c>
      <c r="B954" s="10">
        <f>VALUE("2.7798666138583084")</f>
        <v>2.7798666138583</v>
      </c>
      <c r="C954" s="9">
        <v>1.5592237185322</v>
      </c>
    </row>
    <row r="955" ht="13.8" spans="1:3">
      <c r="A955" s="8">
        <v>43090</v>
      </c>
      <c r="B955" s="10">
        <f>VALUE("2.7632095035583077")</f>
        <v>2.7632095035583</v>
      </c>
      <c r="C955" s="9">
        <v>1.56906692750299</v>
      </c>
    </row>
    <row r="956" ht="13.8" spans="1:3">
      <c r="A956" s="8">
        <v>43091</v>
      </c>
      <c r="B956" s="10">
        <f>VALUE("2.77961358615831")</f>
        <v>2.77961358615831</v>
      </c>
      <c r="C956" s="9">
        <v>1.57017006591416</v>
      </c>
    </row>
    <row r="957" ht="13.8" spans="1:3">
      <c r="A957" s="8">
        <v>43094</v>
      </c>
      <c r="B957" s="10">
        <f>VALUE("2.7819821183583073")</f>
        <v>2.7819821183583</v>
      </c>
      <c r="C957" s="9">
        <v>1.5557598488303</v>
      </c>
    </row>
    <row r="958" ht="13.8" spans="1:3">
      <c r="A958" s="8">
        <v>43095</v>
      </c>
      <c r="B958" s="10">
        <f>VALUE("2.7653965642583076")</f>
        <v>2.7653965642583</v>
      </c>
      <c r="C958" s="9">
        <v>1.56445130182154</v>
      </c>
    </row>
    <row r="959" ht="13.8" spans="1:3">
      <c r="A959" s="8">
        <v>43096</v>
      </c>
      <c r="B959" s="10">
        <f>VALUE("2.7857656841583074")</f>
        <v>2.7857656841583</v>
      </c>
      <c r="C959" s="9">
        <v>1.552631548501</v>
      </c>
    </row>
    <row r="960" ht="13.8" spans="1:3">
      <c r="A960" s="8">
        <v>43097</v>
      </c>
      <c r="B960" s="10">
        <f>VALUE("2.766628660458308")</f>
        <v>2.7666286604583</v>
      </c>
      <c r="C960" s="9">
        <v>1.56045799610607</v>
      </c>
    </row>
    <row r="961" ht="13.8" spans="1:3">
      <c r="A961" s="8">
        <v>43098</v>
      </c>
      <c r="B961" s="10">
        <f>VALUE("2.7872081100583084")</f>
        <v>2.7872081100583</v>
      </c>
      <c r="C961" s="9">
        <v>1.57216607741235</v>
      </c>
    </row>
    <row r="962" ht="13.8" spans="1:3">
      <c r="A962" s="8">
        <v>43099</v>
      </c>
      <c r="B962" s="10">
        <f t="shared" ref="B962:B964" si="2">VALUE("2.805958958858308")</f>
        <v>2.8059589588583</v>
      </c>
      <c r="C962" s="9">
        <v>1.57216607741235</v>
      </c>
    </row>
    <row r="963" ht="13.8" spans="1:3">
      <c r="A963" s="8">
        <v>43100</v>
      </c>
      <c r="B963" s="10">
        <f t="shared" si="2"/>
        <v>2.8059589588583</v>
      </c>
      <c r="C963" s="9">
        <v>1.57216607741235</v>
      </c>
    </row>
    <row r="964" ht="13.8" spans="1:3">
      <c r="A964" s="8">
        <v>43102</v>
      </c>
      <c r="B964" s="10">
        <f t="shared" si="2"/>
        <v>2.8059589588583</v>
      </c>
      <c r="C964" s="9">
        <v>1.59264083941137</v>
      </c>
    </row>
    <row r="965" ht="13.8" spans="1:3">
      <c r="A965" s="8">
        <v>43103</v>
      </c>
      <c r="B965" s="10">
        <f>VALUE("2.8412942655896485")</f>
        <v>2.84129426558964</v>
      </c>
      <c r="C965" s="9">
        <v>1.60673223792478</v>
      </c>
    </row>
    <row r="966" ht="13.8" spans="1:3">
      <c r="A966" s="8">
        <v>43104</v>
      </c>
      <c r="B966" s="10">
        <f>VALUE("2.868161564289648")</f>
        <v>2.86816156428964</v>
      </c>
      <c r="C966" s="9">
        <v>1.61409698211412</v>
      </c>
    </row>
    <row r="967" ht="13.8" spans="1:3">
      <c r="A967" s="8">
        <v>43105</v>
      </c>
      <c r="B967" s="10">
        <f>VALUE("2.884491786589647")</f>
        <v>2.88449178658964</v>
      </c>
      <c r="C967" s="9">
        <v>1.61402623135373</v>
      </c>
    </row>
    <row r="968" ht="13.8" spans="1:3">
      <c r="A968" s="8">
        <v>43108</v>
      </c>
      <c r="B968" s="10">
        <f>VALUE("2.894220802489648")</f>
        <v>2.89422080248964</v>
      </c>
      <c r="C968" s="9">
        <v>1.62130204035334</v>
      </c>
    </row>
    <row r="969" ht="13.8" spans="1:3">
      <c r="A969" s="8">
        <v>43109</v>
      </c>
      <c r="B969" s="10">
        <f>VALUE("2.920285050589646")</f>
        <v>2.92028505058964</v>
      </c>
      <c r="C969" s="9">
        <v>1.62119248105286</v>
      </c>
    </row>
    <row r="970" ht="13.8" spans="1:3">
      <c r="A970" s="8">
        <v>43110</v>
      </c>
      <c r="B970" s="10">
        <f>VALUE("2.9271517886896468")</f>
        <v>2.92715178868964</v>
      </c>
      <c r="C970" s="9">
        <v>1.61118055679566</v>
      </c>
    </row>
    <row r="971" ht="13.8" spans="1:3">
      <c r="A971" s="8">
        <v>43111</v>
      </c>
      <c r="B971" s="10">
        <f>VALUE("2.9165951160896473")</f>
        <v>2.91659511608964</v>
      </c>
      <c r="C971" s="9">
        <v>1.61621097861657</v>
      </c>
    </row>
    <row r="972" ht="13.8" spans="1:3">
      <c r="A972" s="8">
        <v>43112</v>
      </c>
      <c r="B972" s="10">
        <f>VALUE("2.917583972989648")</f>
        <v>2.91758397298964</v>
      </c>
      <c r="C972" s="9">
        <v>1.6095291691577</v>
      </c>
    </row>
    <row r="973" ht="13.8" spans="1:3">
      <c r="A973" s="8">
        <v>43115</v>
      </c>
      <c r="B973" s="10">
        <f>VALUE("2.904747081989648")</f>
        <v>2.90474708198964</v>
      </c>
      <c r="C973" s="9">
        <v>1.57280874482417</v>
      </c>
    </row>
    <row r="974" ht="13.8" spans="1:3">
      <c r="A974" s="8">
        <v>43116</v>
      </c>
      <c r="B974" s="10">
        <f>VALUE("2.866379617589649")</f>
        <v>2.86637961758964</v>
      </c>
      <c r="C974" s="9">
        <v>1.58482022692055</v>
      </c>
    </row>
    <row r="975" ht="13.8" spans="1:3">
      <c r="A975" s="8">
        <v>43117</v>
      </c>
      <c r="B975" s="10">
        <f>VALUE("2.8884193428896503")</f>
        <v>2.88841934288965</v>
      </c>
      <c r="C975" s="9">
        <v>1.57635106160095</v>
      </c>
    </row>
    <row r="976" ht="13.8" spans="1:3">
      <c r="A976" s="8">
        <v>43118</v>
      </c>
      <c r="B976" s="10">
        <f>VALUE("2.870134852289649")</f>
        <v>2.87013485228964</v>
      </c>
      <c r="C976" s="9">
        <v>1.58121553478445</v>
      </c>
    </row>
    <row r="977" ht="13.8" spans="1:3">
      <c r="A977" s="8">
        <v>43119</v>
      </c>
      <c r="B977" s="10">
        <f>VALUE("2.880475563589648")</f>
        <v>2.88047556358964</v>
      </c>
      <c r="C977" s="9">
        <v>1.57758853339685</v>
      </c>
    </row>
    <row r="978" ht="13.8" spans="1:3">
      <c r="A978" s="8">
        <v>43122</v>
      </c>
      <c r="B978" s="10">
        <f>VALUE("2.8814042608896457")</f>
        <v>2.88140426088964</v>
      </c>
      <c r="C978" s="9">
        <v>1.59651701526864</v>
      </c>
    </row>
    <row r="979" ht="13.8" spans="1:3">
      <c r="A979" s="8">
        <v>43123</v>
      </c>
      <c r="B979" s="10">
        <f>VALUE("2.9046115331896476")</f>
        <v>2.90461153318964</v>
      </c>
      <c r="C979" s="9">
        <v>1.59836802920777</v>
      </c>
    </row>
    <row r="980" ht="13.8" spans="1:3">
      <c r="A980" s="8">
        <v>43124</v>
      </c>
      <c r="B980" s="10">
        <f>VALUE("2.9085265989896496")</f>
        <v>2.90852659898964</v>
      </c>
      <c r="C980" s="9">
        <v>1.60825303972984</v>
      </c>
    </row>
    <row r="981" ht="13.8" spans="1:3">
      <c r="A981" s="8">
        <v>43125</v>
      </c>
      <c r="B981" s="10">
        <f>VALUE("2.925866157989648")</f>
        <v>2.92586615798964</v>
      </c>
      <c r="C981" s="9">
        <v>1.60533965772528</v>
      </c>
    </row>
    <row r="982" ht="13.8" spans="1:3">
      <c r="A982" s="8">
        <v>43126</v>
      </c>
      <c r="B982" s="10">
        <f>VALUE("2.9263656867896493")</f>
        <v>2.92636568678964</v>
      </c>
      <c r="C982" s="9">
        <v>1.60556971716548</v>
      </c>
    </row>
    <row r="983" ht="13.8" spans="1:3">
      <c r="A983" s="8">
        <v>43129</v>
      </c>
      <c r="B983" s="10">
        <f>VALUE("2.9362652016896456")</f>
        <v>2.93626520168964</v>
      </c>
      <c r="C983" s="9">
        <v>1.58702119680709</v>
      </c>
    </row>
    <row r="984" ht="13.8" spans="1:3">
      <c r="A984" s="8">
        <v>43130</v>
      </c>
      <c r="B984" s="10">
        <f>VALUE("2.9093101120896465")</f>
        <v>2.90931011208964</v>
      </c>
      <c r="C984" s="9">
        <v>1.58791618260789</v>
      </c>
    </row>
    <row r="985" ht="13.8" spans="1:3">
      <c r="A985" s="8">
        <v>43131</v>
      </c>
      <c r="B985" s="10">
        <f>VALUE("2.894759724589649")</f>
        <v>2.89475972458964</v>
      </c>
      <c r="C985" s="9">
        <v>1.55670317553458</v>
      </c>
    </row>
    <row r="986" ht="13.8" spans="1:3">
      <c r="A986" s="8">
        <v>43132</v>
      </c>
      <c r="B986" s="10">
        <f>VALUE("2.862491814789648")</f>
        <v>2.86249181478964</v>
      </c>
      <c r="C986" s="9">
        <v>1.5052438813671</v>
      </c>
    </row>
    <row r="987" ht="13.8" spans="1:3">
      <c r="A987" s="8">
        <v>43133</v>
      </c>
      <c r="B987" s="10">
        <f>VALUE("2.784755477265508")</f>
        <v>2.7847554772655</v>
      </c>
      <c r="C987" s="9">
        <v>1.51030096362385</v>
      </c>
    </row>
    <row r="988" ht="13.8" spans="1:3">
      <c r="A988" s="8">
        <v>43136</v>
      </c>
      <c r="B988" s="10">
        <f>VALUE("2.801276201165508")</f>
        <v>2.8012762011655</v>
      </c>
      <c r="C988" s="9">
        <v>1.50863448517316</v>
      </c>
    </row>
    <row r="989" ht="13.8" spans="1:3">
      <c r="A989" s="8">
        <v>43137</v>
      </c>
      <c r="B989" s="10">
        <f>VALUE("2.8136290352655076")</f>
        <v>2.8136290352655</v>
      </c>
      <c r="C989" s="9">
        <v>1.43469968905381</v>
      </c>
    </row>
    <row r="990" ht="13.8" spans="1:3">
      <c r="A990" s="8">
        <v>43138</v>
      </c>
      <c r="B990" s="10">
        <f>VALUE("2.6909163346655083")</f>
        <v>2.6909163346655</v>
      </c>
      <c r="C990" s="9">
        <v>1.43647741194574</v>
      </c>
    </row>
    <row r="991" ht="13.8" spans="1:3">
      <c r="A991" s="8">
        <v>43139</v>
      </c>
      <c r="B991" s="10">
        <f>VALUE("2.6740334884655086")</f>
        <v>2.6740334884655</v>
      </c>
      <c r="C991" s="9">
        <v>1.45034775520388</v>
      </c>
    </row>
    <row r="992" ht="13.8" spans="1:3">
      <c r="A992" s="8">
        <v>43140</v>
      </c>
      <c r="B992" s="10">
        <f>VALUE("2.665523587765508")</f>
        <v>2.6655235877655</v>
      </c>
      <c r="C992" s="9">
        <v>1.39713194073637</v>
      </c>
    </row>
    <row r="993" ht="13.8" spans="1:3">
      <c r="A993" s="8">
        <v>43142</v>
      </c>
      <c r="B993" s="10">
        <f>VALUE("2.5489499668655076")</f>
        <v>2.5489499668655</v>
      </c>
      <c r="C993" s="9">
        <v>1.39713194073637</v>
      </c>
    </row>
    <row r="994" ht="13.8" spans="1:3">
      <c r="A994" s="8">
        <v>43143</v>
      </c>
      <c r="B994" s="10">
        <f>VALUE("2.5489499668655076")</f>
        <v>2.5489499668655</v>
      </c>
      <c r="C994" s="9">
        <v>1.43340031977433</v>
      </c>
    </row>
    <row r="995" ht="13.8" spans="1:3">
      <c r="A995" s="8">
        <v>43144</v>
      </c>
      <c r="B995" s="10">
        <f>VALUE("2.5914478220655055")</f>
        <v>2.5914478220655</v>
      </c>
      <c r="C995" s="9">
        <v>1.44292076141199</v>
      </c>
    </row>
    <row r="996" ht="13.8" spans="1:3">
      <c r="A996" s="8">
        <v>43145</v>
      </c>
      <c r="B996" s="10">
        <f>VALUE("2.606763314965508")</f>
        <v>2.6067633149655</v>
      </c>
      <c r="C996" s="9">
        <v>1.44741880451085</v>
      </c>
    </row>
    <row r="997" ht="13.8" spans="1:3">
      <c r="A997" s="8">
        <v>43153</v>
      </c>
      <c r="B997" s="10">
        <f>VALUE("2.6166401616655097")</f>
        <v>2.6166401616655</v>
      </c>
      <c r="C997" s="9">
        <v>1.47782498128111</v>
      </c>
    </row>
    <row r="998" ht="13.8" spans="1:3">
      <c r="A998" s="8">
        <v>43154</v>
      </c>
      <c r="B998" s="10">
        <f>VALUE("2.6712927602655063")</f>
        <v>2.6712927602655</v>
      </c>
      <c r="C998" s="9">
        <v>1.48334552754841</v>
      </c>
    </row>
    <row r="999" ht="13.8" spans="1:3">
      <c r="A999" s="8">
        <v>43155</v>
      </c>
      <c r="B999" s="10">
        <f>VALUE("2.6783508832655065")</f>
        <v>2.6783508832655</v>
      </c>
      <c r="C999" s="9">
        <v>1.48334552754841</v>
      </c>
    </row>
    <row r="1000" ht="13.8" spans="1:3">
      <c r="A1000" s="8">
        <v>43157</v>
      </c>
      <c r="B1000" s="10">
        <f>VALUE("2.6783508832655065")</f>
        <v>2.6783508832655</v>
      </c>
      <c r="C1000" s="9">
        <v>1.51654607011343</v>
      </c>
    </row>
    <row r="1001" ht="13.8" spans="1:3">
      <c r="A1001" s="8">
        <v>43158</v>
      </c>
      <c r="B1001" s="10">
        <f>VALUE("2.7226497593655075")</f>
        <v>2.7226497593655</v>
      </c>
      <c r="C1001" s="9">
        <v>1.51173657779101</v>
      </c>
    </row>
    <row r="1002" ht="13.8" spans="1:3">
      <c r="A1002" s="8">
        <v>43159</v>
      </c>
      <c r="B1002" s="10">
        <f>VALUE("2.6982662281655063")</f>
        <v>2.6982662281655</v>
      </c>
      <c r="C1002" s="9">
        <v>1.51503636005573</v>
      </c>
    </row>
    <row r="1003" ht="13.8" spans="1:3">
      <c r="A1003" s="8">
        <v>43160</v>
      </c>
      <c r="B1003" s="10">
        <f>VALUE("2.684937310265509")</f>
        <v>2.6849373102655</v>
      </c>
      <c r="C1003" s="9">
        <v>1.53177400803687</v>
      </c>
    </row>
    <row r="1004" ht="13.8" spans="1:3">
      <c r="A1004" s="8">
        <v>43161</v>
      </c>
      <c r="B1004" s="10">
        <f>VALUE("2.7078914175124456")</f>
        <v>2.70789141751244</v>
      </c>
      <c r="C1004" s="9">
        <v>1.52325039003464</v>
      </c>
    </row>
    <row r="1005" ht="13.8" spans="1:3">
      <c r="A1005" s="8">
        <v>43164</v>
      </c>
      <c r="B1005" s="10">
        <f>VALUE("2.6889754854124472")</f>
        <v>2.68897548541244</v>
      </c>
      <c r="C1005" s="9">
        <v>1.52520286453808</v>
      </c>
    </row>
    <row r="1006" ht="13.8" spans="1:3">
      <c r="A1006" s="8">
        <v>43165</v>
      </c>
      <c r="B1006" s="10">
        <f>VALUE("2.694952540512445")</f>
        <v>2.69495254051244</v>
      </c>
      <c r="C1006" s="9">
        <v>1.54569581096645</v>
      </c>
    </row>
    <row r="1007" ht="13.8" spans="1:3">
      <c r="A1007" s="8">
        <v>43166</v>
      </c>
      <c r="B1007" s="10">
        <f>VALUE("2.7353020477124477")</f>
        <v>2.73530204771244</v>
      </c>
      <c r="C1007" s="9">
        <v>1.53083402646275</v>
      </c>
    </row>
    <row r="1008" ht="13.8" spans="1:3">
      <c r="A1008" s="8">
        <v>43167</v>
      </c>
      <c r="B1008" s="10">
        <f>VALUE("2.7072021068124483")</f>
        <v>2.70720210681244</v>
      </c>
      <c r="C1008" s="9">
        <v>1.54215887657954</v>
      </c>
    </row>
    <row r="1009" ht="13.8" spans="1:3">
      <c r="A1009" s="8">
        <v>43168</v>
      </c>
      <c r="B1009" s="10">
        <f>VALUE("2.734406483312446")</f>
        <v>2.73440648331244</v>
      </c>
      <c r="C1009" s="9">
        <v>1.56113839054973</v>
      </c>
    </row>
    <row r="1010" ht="13.8" spans="1:3">
      <c r="A1010" s="8">
        <v>43171</v>
      </c>
      <c r="B1010" s="10">
        <f>VALUE("2.756621798012447")</f>
        <v>2.75662179801244</v>
      </c>
      <c r="C1010" s="9">
        <v>1.5834733467323</v>
      </c>
    </row>
    <row r="1011" ht="13.8" spans="1:3">
      <c r="A1011" s="8">
        <v>43172</v>
      </c>
      <c r="B1011" s="10">
        <f>VALUE("2.7917480037124465")</f>
        <v>2.79174800371244</v>
      </c>
      <c r="C1011" s="9">
        <v>1.5730023599516</v>
      </c>
    </row>
    <row r="1012" ht="13.8" spans="1:3">
      <c r="A1012" s="8">
        <v>43173</v>
      </c>
      <c r="B1012" s="10">
        <f>VALUE("2.773725408312448")</f>
        <v>2.77372540831244</v>
      </c>
      <c r="C1012" s="9">
        <v>1.55669706375542</v>
      </c>
    </row>
    <row r="1013" ht="13.8" spans="1:3">
      <c r="A1013" s="8">
        <v>43174</v>
      </c>
      <c r="B1013" s="10">
        <f>VALUE("2.7564359275124466")</f>
        <v>2.75643592751244</v>
      </c>
      <c r="C1013" s="9">
        <v>1.55438157975155</v>
      </c>
    </row>
    <row r="1014" ht="13.8" spans="1:3">
      <c r="A1014" s="8">
        <v>43175</v>
      </c>
      <c r="B1014" s="10">
        <f>VALUE("2.7486383264124488")</f>
        <v>2.74863832641244</v>
      </c>
      <c r="C1014" s="9">
        <v>1.54587916434122</v>
      </c>
    </row>
    <row r="1015" ht="13.8" spans="1:3">
      <c r="A1015" s="8">
        <v>43178</v>
      </c>
      <c r="B1015" s="10">
        <f>VALUE("2.7351531692124498")</f>
        <v>2.73515316921244</v>
      </c>
      <c r="C1015" s="9">
        <v>1.54777258346414</v>
      </c>
    </row>
    <row r="1016" ht="13.8" spans="1:3">
      <c r="A1016" s="8">
        <v>43179</v>
      </c>
      <c r="B1016" s="10">
        <f>VALUE("2.7346120268124485")</f>
        <v>2.73461202681244</v>
      </c>
      <c r="C1016" s="9">
        <v>1.5527687742915</v>
      </c>
    </row>
    <row r="1017" ht="13.8" spans="1:3">
      <c r="A1017" s="8">
        <v>43180</v>
      </c>
      <c r="B1017" s="10">
        <f>VALUE("2.7448258166124475")</f>
        <v>2.74482581661244</v>
      </c>
      <c r="C1017" s="9">
        <v>1.54157788028911</v>
      </c>
    </row>
    <row r="1018" ht="13.8" spans="1:3">
      <c r="A1018" s="8">
        <v>43181</v>
      </c>
      <c r="B1018" s="10">
        <f>VALUE("2.7303659242124474")</f>
        <v>2.73036592421244</v>
      </c>
      <c r="C1018" s="9">
        <v>1.53454138642818</v>
      </c>
    </row>
    <row r="1019" ht="13.8" spans="1:3">
      <c r="A1019" s="8">
        <v>43182</v>
      </c>
      <c r="B1019" s="10">
        <f>VALUE("2.723567940812447")</f>
        <v>2.72356794081244</v>
      </c>
      <c r="C1019" s="9">
        <v>1.45554719412746</v>
      </c>
    </row>
    <row r="1020" ht="13.8" spans="1:3">
      <c r="A1020" s="8">
        <v>43185</v>
      </c>
      <c r="B1020" s="10">
        <f>VALUE("2.6257216935124488")</f>
        <v>2.62572169351244</v>
      </c>
      <c r="C1020" s="9">
        <v>1.48467409755054</v>
      </c>
    </row>
    <row r="1021" ht="13.8" spans="1:3">
      <c r="A1021" s="8">
        <v>43186</v>
      </c>
      <c r="B1021" s="10">
        <f>VALUE("2.6312448296124478")</f>
        <v>2.63124482961244</v>
      </c>
      <c r="C1021" s="9">
        <v>1.51782765738523</v>
      </c>
    </row>
    <row r="1022" ht="13.8" spans="1:3">
      <c r="A1022" s="8">
        <v>43187</v>
      </c>
      <c r="B1022" s="10">
        <f>VALUE("2.6766536598124473")</f>
        <v>2.67665365981244</v>
      </c>
      <c r="C1022" s="9">
        <v>1.50237627482785</v>
      </c>
    </row>
    <row r="1023" ht="13.8" spans="1:3">
      <c r="A1023" s="8">
        <v>43188</v>
      </c>
      <c r="B1023" s="10">
        <f>VALUE("2.6416286631124475")</f>
        <v>2.64162866311244</v>
      </c>
      <c r="C1023" s="9">
        <v>1.51784833179869</v>
      </c>
    </row>
    <row r="1024" ht="13.8" spans="1:3">
      <c r="A1024" s="8">
        <v>43189</v>
      </c>
      <c r="B1024" s="10">
        <f>VALUE("2.6726547811124473")</f>
        <v>2.67265478111244</v>
      </c>
      <c r="C1024" s="9">
        <v>1.5379394853379</v>
      </c>
    </row>
    <row r="1025" ht="13.8" spans="1:3">
      <c r="A1025" s="8">
        <v>43192</v>
      </c>
      <c r="B1025" s="10">
        <f>VALUE("2.6923669975124467")</f>
        <v>2.69236699751244</v>
      </c>
      <c r="C1025" s="9">
        <v>1.53975692221869</v>
      </c>
    </row>
    <row r="1026" ht="13.8" spans="1:3">
      <c r="A1026" s="8">
        <v>43193</v>
      </c>
      <c r="B1026" s="10">
        <f>VALUE("2.7005239404571664")</f>
        <v>2.70052394045716</v>
      </c>
      <c r="C1026" s="9">
        <v>1.52409887098085</v>
      </c>
    </row>
    <row r="1027" ht="13.8" spans="1:3">
      <c r="A1027" s="8">
        <v>43194</v>
      </c>
      <c r="B1027" s="10">
        <f>VALUE("2.6740754623571648")</f>
        <v>2.67407546235716</v>
      </c>
      <c r="C1027" s="9">
        <v>1.51352961785787</v>
      </c>
    </row>
    <row r="1028" ht="13.8" spans="1:3">
      <c r="A1028" s="8">
        <v>43198</v>
      </c>
      <c r="B1028" s="10">
        <f>VALUE("2.6605307834571668")</f>
        <v>2.66053078345716</v>
      </c>
      <c r="C1028" s="9">
        <v>1.51352961785787</v>
      </c>
    </row>
    <row r="1029" ht="13.8" spans="1:3">
      <c r="A1029" s="8">
        <v>43199</v>
      </c>
      <c r="B1029" s="10">
        <f>VALUE("2.6605307834571668")</f>
        <v>2.66053078345716</v>
      </c>
      <c r="C1029" s="9">
        <v>1.51553242022179</v>
      </c>
    </row>
    <row r="1030" ht="13.8" spans="1:3">
      <c r="A1030" s="8">
        <v>43200</v>
      </c>
      <c r="B1030" s="10">
        <f>VALUE("2.6604385049571677")</f>
        <v>2.66043850495716</v>
      </c>
      <c r="C1030" s="9">
        <v>1.52511332571583</v>
      </c>
    </row>
    <row r="1031" ht="13.8" spans="1:3">
      <c r="A1031" s="8">
        <v>43201</v>
      </c>
      <c r="B1031" s="10">
        <f>VALUE("2.689515789857167")</f>
        <v>2.68951578985716</v>
      </c>
      <c r="C1031" s="9">
        <v>1.53086551595866</v>
      </c>
    </row>
    <row r="1032" ht="13.8" spans="1:3">
      <c r="A1032" s="8">
        <v>43202</v>
      </c>
      <c r="B1032" s="10">
        <f>VALUE("2.703396996457168")</f>
        <v>2.70339699645716</v>
      </c>
      <c r="C1032" s="9">
        <v>1.5219926210956</v>
      </c>
    </row>
    <row r="1033" ht="13.8" spans="1:3">
      <c r="A1033" s="8">
        <v>43203</v>
      </c>
      <c r="B1033" s="10">
        <f>VALUE("2.6848258813571664")</f>
        <v>2.68482588135716</v>
      </c>
      <c r="C1033" s="9">
        <v>1.51591909714686</v>
      </c>
    </row>
    <row r="1034" ht="13.8" spans="1:3">
      <c r="A1034" s="8">
        <v>43206</v>
      </c>
      <c r="B1034" s="10">
        <f>VALUE("2.678583992557167")</f>
        <v>2.67858399255716</v>
      </c>
      <c r="C1034" s="9">
        <v>1.51220137482335</v>
      </c>
    </row>
    <row r="1035" ht="13.8" spans="1:3">
      <c r="A1035" s="8">
        <v>43207</v>
      </c>
      <c r="B1035" s="10">
        <f>VALUE("2.661057055357166")</f>
        <v>2.66105705535716</v>
      </c>
      <c r="C1035" s="9">
        <v>1.48163035607528</v>
      </c>
    </row>
    <row r="1036" ht="13.8" spans="1:3">
      <c r="A1036" s="8">
        <v>43208</v>
      </c>
      <c r="B1036" s="10">
        <f>VALUE("2.612528617557166")</f>
        <v>2.61252861755716</v>
      </c>
      <c r="C1036" s="9">
        <v>1.50170128792542</v>
      </c>
    </row>
    <row r="1037" ht="13.8" spans="1:3">
      <c r="A1037" s="8">
        <v>43209</v>
      </c>
      <c r="B1037" s="10">
        <f>VALUE("2.6378412513571665")</f>
        <v>2.63784125135716</v>
      </c>
      <c r="C1037" s="9">
        <v>1.51027178805256</v>
      </c>
    </row>
    <row r="1038" ht="13.8" spans="1:3">
      <c r="A1038" s="8">
        <v>43210</v>
      </c>
      <c r="B1038" s="10">
        <f>VALUE("2.656105832157166")</f>
        <v>2.65610583215716</v>
      </c>
      <c r="C1038" s="9">
        <v>1.47910988853172</v>
      </c>
    </row>
    <row r="1039" ht="13.8" spans="1:3">
      <c r="A1039" s="8">
        <v>43213</v>
      </c>
      <c r="B1039" s="10">
        <f>VALUE("2.604513303057166")</f>
        <v>2.60451330305716</v>
      </c>
      <c r="C1039" s="9">
        <v>1.46479489447624</v>
      </c>
    </row>
    <row r="1040" ht="13.8" spans="1:3">
      <c r="A1040" s="8">
        <v>43214</v>
      </c>
      <c r="B1040" s="10">
        <f>VALUE("2.591466985857168")</f>
        <v>2.59146698585716</v>
      </c>
      <c r="C1040" s="9">
        <v>1.49831465803338</v>
      </c>
    </row>
    <row r="1041" ht="13.8" spans="1:3">
      <c r="A1041" s="8">
        <v>43215</v>
      </c>
      <c r="B1041" s="10">
        <f>VALUE("2.6414041983571668")</f>
        <v>2.64140419835716</v>
      </c>
      <c r="C1041" s="9">
        <v>1.49887535718068</v>
      </c>
    </row>
    <row r="1042" ht="13.8" spans="1:3">
      <c r="A1042" s="8">
        <v>43216</v>
      </c>
      <c r="B1042" s="10">
        <f>VALUE("2.635867553157166")</f>
        <v>2.63586755315716</v>
      </c>
      <c r="C1042" s="9">
        <v>1.47084532948149</v>
      </c>
    </row>
    <row r="1043" ht="13.8" spans="1:3">
      <c r="A1043" s="8">
        <v>43217</v>
      </c>
      <c r="B1043" s="10">
        <f>VALUE("2.6000449424571683")</f>
        <v>2.60004494245716</v>
      </c>
      <c r="C1043" s="9">
        <v>1.47411676616962</v>
      </c>
    </row>
    <row r="1044" ht="13.8" spans="1:3">
      <c r="A1044" s="8">
        <v>43218</v>
      </c>
      <c r="B1044" s="10">
        <f>VALUE("2.6035000585571675")</f>
        <v>2.60350005855716</v>
      </c>
      <c r="C1044" s="9">
        <v>1.47411676616962</v>
      </c>
    </row>
    <row r="1045" ht="13.8" spans="1:3">
      <c r="A1045" s="8">
        <v>43222</v>
      </c>
      <c r="B1045" s="10">
        <f>VALUE("2.6035000585571675")</f>
        <v>2.60350005855716</v>
      </c>
      <c r="C1045" s="9">
        <v>1.47269312404724</v>
      </c>
    </row>
    <row r="1046" ht="13.8" spans="1:3">
      <c r="A1046" s="8">
        <v>43223</v>
      </c>
      <c r="B1046" s="10">
        <f>VALUE("2.599668848514645")</f>
        <v>2.59966884851464</v>
      </c>
      <c r="C1046" s="9">
        <v>1.48659742163404</v>
      </c>
    </row>
    <row r="1047" ht="13.8" spans="1:3">
      <c r="A1047" s="8">
        <v>43224</v>
      </c>
      <c r="B1047" s="10">
        <f>VALUE("2.630558259914644")</f>
        <v>2.63055825991464</v>
      </c>
      <c r="C1047" s="9">
        <v>1.48626758677029</v>
      </c>
    </row>
    <row r="1048" ht="13.8" spans="1:3">
      <c r="A1048" s="8">
        <v>43227</v>
      </c>
      <c r="B1048" s="10">
        <f>VALUE("2.6267968263146444")</f>
        <v>2.62679682631464</v>
      </c>
      <c r="C1048" s="9">
        <v>1.51389546946135</v>
      </c>
    </row>
    <row r="1049" ht="13.8" spans="1:3">
      <c r="A1049" s="8">
        <v>43228</v>
      </c>
      <c r="B1049" s="10">
        <f>VALUE("2.666698715314645")</f>
        <v>2.66669871531464</v>
      </c>
      <c r="C1049" s="9">
        <v>1.51959813668705</v>
      </c>
    </row>
    <row r="1050" ht="13.8" spans="1:3">
      <c r="A1050" s="8">
        <v>43229</v>
      </c>
      <c r="B1050" s="10">
        <f>VALUE("2.6828295385146443")</f>
        <v>2.68282953851464</v>
      </c>
      <c r="C1050" s="9">
        <v>1.51643374416395</v>
      </c>
    </row>
    <row r="1051" ht="13.8" spans="1:3">
      <c r="A1051" s="8">
        <v>43230</v>
      </c>
      <c r="B1051" s="10">
        <f>VALUE("2.680277953514645")</f>
        <v>2.68027795351464</v>
      </c>
      <c r="C1051" s="9">
        <v>1.51928558080389</v>
      </c>
    </row>
    <row r="1052" ht="13.8" spans="1:3">
      <c r="A1052" s="8">
        <v>43231</v>
      </c>
      <c r="B1052" s="10">
        <f>VALUE("2.687296446114644")</f>
        <v>2.68729644611464</v>
      </c>
      <c r="C1052" s="9">
        <v>1.5069037701629</v>
      </c>
    </row>
    <row r="1053" ht="13.8" spans="1:3">
      <c r="A1053" s="8">
        <v>43234</v>
      </c>
      <c r="B1053" s="10">
        <f>VALUE("2.6635705728146446")</f>
        <v>2.66357057281464</v>
      </c>
      <c r="C1053" s="9">
        <v>1.50092069048517</v>
      </c>
    </row>
    <row r="1054" ht="13.8" spans="1:3">
      <c r="A1054" s="8">
        <v>43235</v>
      </c>
      <c r="B1054" s="10">
        <f>VALUE("2.653875495014645")</f>
        <v>2.65387549501464</v>
      </c>
      <c r="C1054" s="9">
        <v>1.51425483201536</v>
      </c>
    </row>
    <row r="1055" ht="13.8" spans="1:3">
      <c r="A1055" s="8">
        <v>43236</v>
      </c>
      <c r="B1055" s="10">
        <f>VALUE("2.676541235414646")</f>
        <v>2.67654123541464</v>
      </c>
      <c r="C1055" s="9">
        <v>1.51010483336096</v>
      </c>
    </row>
    <row r="1056" ht="13.8" spans="1:3">
      <c r="A1056" s="8">
        <v>43237</v>
      </c>
      <c r="B1056" s="10">
        <f>VALUE("2.6704610532146456")</f>
        <v>2.67046105321464</v>
      </c>
      <c r="C1056" s="9">
        <v>1.50248621139865</v>
      </c>
    </row>
    <row r="1057" ht="13.8" spans="1:3">
      <c r="A1057" s="8">
        <v>43238</v>
      </c>
      <c r="B1057" s="10">
        <f>VALUE("2.656391119914645")</f>
        <v>2.65639111991464</v>
      </c>
      <c r="C1057" s="9">
        <v>1.50786135768521</v>
      </c>
    </row>
    <row r="1058" ht="13.8" spans="1:3">
      <c r="A1058" s="8">
        <v>43241</v>
      </c>
      <c r="B1058" s="10">
        <f>VALUE("2.679479091014644")</f>
        <v>2.67947909101464</v>
      </c>
      <c r="C1058" s="9">
        <v>1.52724032546859</v>
      </c>
    </row>
    <row r="1059" ht="13.8" spans="1:3">
      <c r="A1059" s="8">
        <v>43242</v>
      </c>
      <c r="B1059" s="10">
        <f>VALUE("2.7045198203146446")</f>
        <v>2.70451982031464</v>
      </c>
      <c r="C1059" s="9">
        <v>1.53244861766898</v>
      </c>
    </row>
    <row r="1060" ht="13.8" spans="1:3">
      <c r="A1060" s="8">
        <v>43243</v>
      </c>
      <c r="B1060" s="10">
        <f>VALUE("2.7099738456146456")</f>
        <v>2.70997384561464</v>
      </c>
      <c r="C1060" s="9">
        <v>1.5125640322048</v>
      </c>
    </row>
    <row r="1061" ht="13.8" spans="1:3">
      <c r="A1061" s="8">
        <v>43244</v>
      </c>
      <c r="B1061" s="10">
        <f>VALUE("2.6812817618146445")</f>
        <v>2.68128176181464</v>
      </c>
      <c r="C1061" s="9">
        <v>1.507225330231</v>
      </c>
    </row>
    <row r="1062" ht="13.8" spans="1:3">
      <c r="A1062" s="8">
        <v>43245</v>
      </c>
      <c r="B1062" s="10">
        <f>VALUE("2.6700450424146447")</f>
        <v>2.67004504241464</v>
      </c>
      <c r="C1062" s="9">
        <v>1.48840630705428</v>
      </c>
    </row>
    <row r="1063" ht="13.8" spans="1:3">
      <c r="A1063" s="8">
        <v>43248</v>
      </c>
      <c r="B1063" s="10">
        <f>VALUE("2.651948009414645")</f>
        <v>2.65194800941464</v>
      </c>
      <c r="C1063" s="9">
        <v>1.48173236996939</v>
      </c>
    </row>
    <row r="1064" ht="13.8" spans="1:3">
      <c r="A1064" s="8">
        <v>43249</v>
      </c>
      <c r="B1064" s="10">
        <f>VALUE("2.642350589614644")</f>
        <v>2.64235058961464</v>
      </c>
      <c r="C1064" s="9">
        <v>1.46769361324108</v>
      </c>
    </row>
    <row r="1065" ht="13.8" spans="1:3">
      <c r="A1065" s="8">
        <v>43250</v>
      </c>
      <c r="B1065" s="10">
        <f>VALUE("2.631341766314644")</f>
        <v>2.63134176631464</v>
      </c>
      <c r="C1065" s="9">
        <v>1.42924788143853</v>
      </c>
    </row>
    <row r="1066" ht="13.8" spans="1:3">
      <c r="A1066" s="8">
        <v>43251</v>
      </c>
      <c r="B1066" s="10">
        <f>VALUE("2.5479609663146454")</f>
        <v>2.54796096631464</v>
      </c>
      <c r="C1066" s="9">
        <v>1.44732830993713</v>
      </c>
    </row>
    <row r="1067" ht="13.8" spans="1:3">
      <c r="A1067" s="8">
        <v>43252</v>
      </c>
      <c r="B1067" s="10">
        <f>VALUE("2.6004576606146457")</f>
        <v>2.60045766061464</v>
      </c>
      <c r="C1067" s="9">
        <v>1.42988355677378</v>
      </c>
    </row>
    <row r="1068" ht="13.8" spans="1:3">
      <c r="A1068" s="8">
        <v>43255</v>
      </c>
      <c r="B1068" s="10">
        <f>VALUE("2.5759767030314644")</f>
        <v>2.57597670303146</v>
      </c>
      <c r="C1068" s="9">
        <v>1.42938885478086</v>
      </c>
    </row>
    <row r="1069" ht="13.8" spans="1:3">
      <c r="A1069" s="8">
        <v>43256</v>
      </c>
      <c r="B1069" s="10">
        <f>VALUE("2.575929959231464")</f>
        <v>2.57592995923146</v>
      </c>
      <c r="C1069" s="9">
        <v>1.4535163480032</v>
      </c>
    </row>
    <row r="1070" ht="13.8" spans="1:3">
      <c r="A1070" s="8">
        <v>43257</v>
      </c>
      <c r="B1070" s="10">
        <f>VALUE("2.606405196531464")</f>
        <v>2.60640519653146</v>
      </c>
      <c r="C1070" s="9">
        <v>1.45230397725916</v>
      </c>
    </row>
    <row r="1071" ht="13.8" spans="1:3">
      <c r="A1071" s="8">
        <v>43258</v>
      </c>
      <c r="B1071" s="10">
        <f>VALUE("2.609253650131465")</f>
        <v>2.60925365013146</v>
      </c>
      <c r="C1071" s="9">
        <v>1.44318915151654</v>
      </c>
    </row>
    <row r="1072" ht="13.8" spans="1:3">
      <c r="A1072" s="8">
        <v>43259</v>
      </c>
      <c r="B1072" s="10">
        <f>VALUE("2.6044418388314647")</f>
        <v>2.60444183883146</v>
      </c>
      <c r="C1072" s="9">
        <v>1.42590652398471</v>
      </c>
    </row>
    <row r="1073" ht="13.8" spans="1:3">
      <c r="A1073" s="8">
        <v>43262</v>
      </c>
      <c r="B1073" s="10">
        <f>VALUE("2.564755830931463")</f>
        <v>2.56475583093146</v>
      </c>
      <c r="C1073" s="9">
        <v>1.41661397877075</v>
      </c>
    </row>
    <row r="1074" ht="13.8" spans="1:3">
      <c r="A1074" s="8">
        <v>43263</v>
      </c>
      <c r="B1074" s="10">
        <f>VALUE("2.5512362925314633")</f>
        <v>2.55123629253146</v>
      </c>
      <c r="C1074" s="9">
        <v>1.43195366416252</v>
      </c>
    </row>
    <row r="1075" ht="13.8" spans="1:3">
      <c r="A1075" s="8">
        <v>43264</v>
      </c>
      <c r="B1075" s="10">
        <f>VALUE("2.579732460931464")</f>
        <v>2.57973246093146</v>
      </c>
      <c r="C1075" s="9">
        <v>1.41024080158373</v>
      </c>
    </row>
    <row r="1076" ht="13.8" spans="1:3">
      <c r="A1076" s="8">
        <v>43265</v>
      </c>
      <c r="B1076" s="10">
        <f>VALUE("2.5535249923314645")</f>
        <v>2.55352499233146</v>
      </c>
      <c r="C1076" s="9">
        <v>1.40518892565738</v>
      </c>
    </row>
    <row r="1077" ht="13.8" spans="1:3">
      <c r="A1077" s="8">
        <v>43266</v>
      </c>
      <c r="B1077" s="10">
        <f>VALUE("2.5471818561314636")</f>
        <v>2.54718185613146</v>
      </c>
      <c r="C1077" s="9">
        <v>1.37928635043533</v>
      </c>
    </row>
    <row r="1078" ht="13.8" spans="1:3">
      <c r="A1078" s="8">
        <v>43270</v>
      </c>
      <c r="B1078" s="10">
        <f>VALUE("2.518707643831464")</f>
        <v>2.51870764383146</v>
      </c>
      <c r="C1078" s="9">
        <v>1.29320958699212</v>
      </c>
    </row>
    <row r="1079" ht="13.8" spans="1:3">
      <c r="A1079" s="8">
        <v>43271</v>
      </c>
      <c r="B1079" s="10">
        <f>VALUE("2.378012548631463")</f>
        <v>2.37801254863146</v>
      </c>
      <c r="C1079" s="9">
        <v>1.30746638081314</v>
      </c>
    </row>
    <row r="1080" ht="13.8" spans="1:3">
      <c r="A1080" s="8">
        <v>43272</v>
      </c>
      <c r="B1080" s="10">
        <f>VALUE("2.398811910831463")</f>
        <v>2.39881191083146</v>
      </c>
      <c r="C1080" s="9">
        <v>1.28001586547446</v>
      </c>
    </row>
    <row r="1081" ht="13.8" spans="1:3">
      <c r="A1081" s="8">
        <v>43273</v>
      </c>
      <c r="B1081" s="10">
        <f>VALUE("2.3593071907314647")</f>
        <v>2.35930719073146</v>
      </c>
      <c r="C1081" s="9">
        <v>1.29784078136204</v>
      </c>
    </row>
    <row r="1082" ht="13.8" spans="1:3">
      <c r="A1082" s="8">
        <v>43276</v>
      </c>
      <c r="B1082" s="10">
        <f>VALUE("2.384788383331464")</f>
        <v>2.38478838333146</v>
      </c>
      <c r="C1082" s="9">
        <v>1.28901529680233</v>
      </c>
    </row>
    <row r="1083" ht="13.8" spans="1:3">
      <c r="A1083" s="8">
        <v>43277</v>
      </c>
      <c r="B1083" s="10">
        <f>VALUE("2.360078532831462")</f>
        <v>2.36007853283146</v>
      </c>
      <c r="C1083" s="9">
        <v>1.2978810486807</v>
      </c>
    </row>
    <row r="1084" ht="13.8" spans="1:3">
      <c r="A1084" s="8">
        <v>43278</v>
      </c>
      <c r="B1084" s="10">
        <f>VALUE("2.361639093731461")</f>
        <v>2.36163909373146</v>
      </c>
      <c r="C1084" s="9">
        <v>1.28510783265999</v>
      </c>
    </row>
    <row r="1085" ht="13.8" spans="1:3">
      <c r="A1085" s="8">
        <v>43279</v>
      </c>
      <c r="B1085" s="10">
        <f>VALUE("2.352291375331463")</f>
        <v>2.35229137533146</v>
      </c>
      <c r="C1085" s="9">
        <v>1.27142846363705</v>
      </c>
    </row>
    <row r="1086" ht="13.8" spans="1:3">
      <c r="A1086" s="8">
        <v>43280</v>
      </c>
      <c r="B1086" s="10">
        <f>VALUE("2.330261135831463")</f>
        <v>2.33026113583146</v>
      </c>
      <c r="C1086" s="9">
        <v>1.31233839940301</v>
      </c>
    </row>
    <row r="1087" ht="13.8" spans="1:3">
      <c r="A1087" s="8">
        <v>43283</v>
      </c>
      <c r="B1087" s="10">
        <f>VALUE("2.389584947031464")</f>
        <v>2.38958494703146</v>
      </c>
      <c r="C1087" s="9">
        <v>1.29247343199539</v>
      </c>
    </row>
    <row r="1088" ht="13.8" spans="1:3">
      <c r="A1088" s="8">
        <v>43284</v>
      </c>
      <c r="B1088" s="10">
        <f>VALUE("2.3409154759238207")</f>
        <v>2.34091547592382</v>
      </c>
      <c r="C1088" s="9">
        <v>1.30714892041584</v>
      </c>
    </row>
    <row r="1089" ht="13.8" spans="1:3">
      <c r="A1089" s="8">
        <v>43285</v>
      </c>
      <c r="B1089" s="10">
        <f>VALUE("2.360862659323821")</f>
        <v>2.36086265932382</v>
      </c>
      <c r="C1089" s="9">
        <v>1.28808728727299</v>
      </c>
    </row>
    <row r="1090" ht="13.8" spans="1:3">
      <c r="A1090" s="8">
        <v>43286</v>
      </c>
      <c r="B1090" s="10">
        <f>VALUE("2.3329580770238216")</f>
        <v>2.33295807702382</v>
      </c>
      <c r="C1090" s="9">
        <v>1.25323231375611</v>
      </c>
    </row>
    <row r="1091" ht="13.8" spans="1:3">
      <c r="A1091" s="8">
        <v>43287</v>
      </c>
      <c r="B1091" s="10">
        <f>VALUE("2.283020886423822")</f>
        <v>2.28302088642382</v>
      </c>
      <c r="C1091" s="9">
        <v>1.2567201023962</v>
      </c>
    </row>
    <row r="1092" ht="13.8" spans="1:3">
      <c r="A1092" s="8">
        <v>43290</v>
      </c>
      <c r="B1092" s="10">
        <f>VALUE("2.2849969213238217")</f>
        <v>2.28499692132382</v>
      </c>
      <c r="C1092" s="9">
        <v>1.28461818608934</v>
      </c>
    </row>
    <row r="1093" ht="13.8" spans="1:3">
      <c r="A1093" s="8">
        <v>43291</v>
      </c>
      <c r="B1093" s="10">
        <f>VALUE("2.3367943144238197")</f>
        <v>2.33679431442381</v>
      </c>
      <c r="C1093" s="9">
        <v>1.2919075265177</v>
      </c>
    </row>
    <row r="1094" ht="13.8" spans="1:3">
      <c r="A1094" s="8">
        <v>43292</v>
      </c>
      <c r="B1094" s="10">
        <f>VALUE("2.35914085302382")</f>
        <v>2.35914085302382</v>
      </c>
      <c r="C1094" s="9">
        <v>1.26666157770926</v>
      </c>
    </row>
    <row r="1095" ht="13.8" spans="1:3">
      <c r="A1095" s="8">
        <v>43293</v>
      </c>
      <c r="B1095" s="10">
        <f>VALUE("2.2994831247238197")</f>
        <v>2.29948312472381</v>
      </c>
      <c r="C1095" s="9">
        <v>1.30095461966248</v>
      </c>
    </row>
    <row r="1096" ht="13.8" spans="1:3">
      <c r="A1096" s="8">
        <v>43294</v>
      </c>
      <c r="B1096" s="10">
        <f>VALUE("2.36417010672382")</f>
        <v>2.36417010672382</v>
      </c>
      <c r="C1096" s="9">
        <v>1.30892314726948</v>
      </c>
    </row>
    <row r="1097" ht="13.8" spans="1:3">
      <c r="A1097" s="8">
        <v>43297</v>
      </c>
      <c r="B1097" s="10">
        <f>VALUE("2.37033644732382")</f>
        <v>2.37033644732382</v>
      </c>
      <c r="C1097" s="9">
        <v>1.30666322260785</v>
      </c>
    </row>
    <row r="1098" ht="13.8" spans="1:3">
      <c r="A1098" s="8">
        <v>43298</v>
      </c>
      <c r="B1098" s="10">
        <f>VALUE("2.3693762782238195")</f>
        <v>2.36937627822381</v>
      </c>
      <c r="C1098" s="9">
        <v>1.30691390615879</v>
      </c>
    </row>
    <row r="1099" ht="13.8" spans="1:3">
      <c r="A1099" s="8">
        <v>43299</v>
      </c>
      <c r="B1099" s="10">
        <f>VALUE("2.36920423672382")</f>
        <v>2.36920423672382</v>
      </c>
      <c r="C1099" s="9">
        <v>1.29696387938517</v>
      </c>
    </row>
    <row r="1100" ht="13.8" spans="1:3">
      <c r="A1100" s="8">
        <v>43300</v>
      </c>
      <c r="B1100" s="10">
        <f>VALUE("2.359078391323822")</f>
        <v>2.35907839132382</v>
      </c>
      <c r="C1100" s="9">
        <v>1.28556800184309</v>
      </c>
    </row>
    <row r="1101" ht="13.8" spans="1:3">
      <c r="A1101" s="8">
        <v>43301</v>
      </c>
      <c r="B1101" s="10">
        <f>VALUE("2.34506888832382")</f>
        <v>2.34506888832382</v>
      </c>
      <c r="C1101" s="9">
        <v>1.30164587949131</v>
      </c>
    </row>
    <row r="1102" ht="13.8" spans="1:3">
      <c r="A1102" s="8">
        <v>43304</v>
      </c>
      <c r="B1102" s="10">
        <f>VALUE("2.378964359323822")</f>
        <v>2.37896435932382</v>
      </c>
      <c r="C1102" s="9">
        <v>1.31139258271463</v>
      </c>
    </row>
    <row r="1103" ht="13.8" spans="1:3">
      <c r="A1103" s="8">
        <v>43305</v>
      </c>
      <c r="B1103" s="10">
        <f>VALUE("2.4100003936238195")</f>
        <v>2.41000039362381</v>
      </c>
      <c r="C1103" s="9">
        <v>1.33418906625345</v>
      </c>
    </row>
    <row r="1104" ht="13.8" spans="1:3">
      <c r="A1104" s="8">
        <v>43306</v>
      </c>
      <c r="B1104" s="10">
        <f>VALUE("2.464700166223821")</f>
        <v>2.46470016622382</v>
      </c>
      <c r="C1104" s="9">
        <v>1.33519911950138</v>
      </c>
    </row>
    <row r="1105" ht="13.8" spans="1:3">
      <c r="A1105" s="8">
        <v>43307</v>
      </c>
      <c r="B1105" s="10">
        <f>VALUE("2.466222232123821")</f>
        <v>2.46622223212382</v>
      </c>
      <c r="C1105" s="9">
        <v>1.32635137599288</v>
      </c>
    </row>
    <row r="1106" ht="13.8" spans="1:3">
      <c r="A1106" s="8">
        <v>43308</v>
      </c>
      <c r="B1106" s="10">
        <f>VALUE("2.4569723684238194")</f>
        <v>2.45697236842381</v>
      </c>
      <c r="C1106" s="9">
        <v>1.32026764059419</v>
      </c>
    </row>
    <row r="1107" ht="13.8" spans="1:3">
      <c r="A1107" s="8">
        <v>43311</v>
      </c>
      <c r="B1107" s="10">
        <f>VALUE("2.4496755715238185")</f>
        <v>2.44967557152381</v>
      </c>
      <c r="C1107" s="9">
        <v>1.30413571268501</v>
      </c>
    </row>
    <row r="1108" ht="13.8" spans="1:3">
      <c r="A1108" s="8">
        <v>43312</v>
      </c>
      <c r="B1108" s="10">
        <f>VALUE("2.43542887772382")</f>
        <v>2.43542887772382</v>
      </c>
      <c r="C1108" s="9">
        <v>1.30503250938335</v>
      </c>
    </row>
    <row r="1109" ht="13.8" spans="1:3">
      <c r="A1109" s="8">
        <v>43313</v>
      </c>
      <c r="B1109" s="10">
        <f>VALUE("2.443856553323822")</f>
        <v>2.44385655332382</v>
      </c>
      <c r="C1109" s="9">
        <v>1.2840707417059</v>
      </c>
    </row>
    <row r="1110" ht="13.8" spans="1:3">
      <c r="A1110" s="8">
        <v>43314</v>
      </c>
      <c r="B1110" s="10">
        <f>VALUE("2.3971223276372613")</f>
        <v>2.39712232763726</v>
      </c>
      <c r="C1110" s="9">
        <v>1.25656469217635</v>
      </c>
    </row>
    <row r="1111" ht="13.8" spans="1:3">
      <c r="A1111" s="8">
        <v>43315</v>
      </c>
      <c r="B1111" s="10">
        <f>VALUE("2.343537897437261")</f>
        <v>2.34353789743726</v>
      </c>
      <c r="C1111" s="9">
        <v>1.2398989016152</v>
      </c>
    </row>
    <row r="1112" ht="13.8" spans="1:3">
      <c r="A1112" s="8">
        <v>43318</v>
      </c>
      <c r="B1112" s="10">
        <f>VALUE("2.316970940337257")</f>
        <v>2.31697094033725</v>
      </c>
      <c r="C1112" s="9">
        <v>1.21361593730673</v>
      </c>
    </row>
    <row r="1113" ht="13.8" spans="1:3">
      <c r="A1113" s="8">
        <v>43319</v>
      </c>
      <c r="B1113" s="10">
        <f>VALUE("2.280061737937262")</f>
        <v>2.28006173793726</v>
      </c>
      <c r="C1113" s="9">
        <v>1.24672040169732</v>
      </c>
    </row>
    <row r="1114" ht="13.8" spans="1:3">
      <c r="A1114" s="8">
        <v>43320</v>
      </c>
      <c r="B1114" s="10">
        <f>VALUE("2.345570306937258")</f>
        <v>2.34557030693725</v>
      </c>
      <c r="C1114" s="9">
        <v>1.22752931453253</v>
      </c>
    </row>
    <row r="1115" ht="13.8" spans="1:3">
      <c r="A1115" s="8">
        <v>43321</v>
      </c>
      <c r="B1115" s="10">
        <f>VALUE("2.31275396303726")</f>
        <v>2.31275396303726</v>
      </c>
      <c r="C1115" s="9">
        <v>1.25876827780376</v>
      </c>
    </row>
    <row r="1116" ht="13.8" spans="1:3">
      <c r="A1116" s="8">
        <v>43322</v>
      </c>
      <c r="B1116" s="10">
        <f>VALUE("2.3600363474372603")</f>
        <v>2.36003634743726</v>
      </c>
      <c r="C1116" s="9">
        <v>1.26524261373883</v>
      </c>
    </row>
    <row r="1117" ht="13.8" spans="1:3">
      <c r="A1117" s="8">
        <v>43325</v>
      </c>
      <c r="B1117" s="10">
        <f>VALUE("2.3651187769372606")</f>
        <v>2.36511877693726</v>
      </c>
      <c r="C1117" s="9">
        <v>1.27147021488563</v>
      </c>
    </row>
    <row r="1118" ht="13.8" spans="1:3">
      <c r="A1118" s="8">
        <v>43326</v>
      </c>
      <c r="B1118" s="10">
        <f>VALUE("2.3691406711372607")</f>
        <v>2.36914067113726</v>
      </c>
      <c r="C1118" s="9">
        <v>1.26709584099716</v>
      </c>
    </row>
    <row r="1119" ht="13.8" spans="1:3">
      <c r="A1119" s="8">
        <v>43327</v>
      </c>
      <c r="B1119" s="10">
        <f>VALUE("2.35568856533726")</f>
        <v>2.35568856533726</v>
      </c>
      <c r="C1119" s="9">
        <v>1.24066760246473</v>
      </c>
    </row>
    <row r="1120" ht="13.8" spans="1:3">
      <c r="A1120" s="8">
        <v>43328</v>
      </c>
      <c r="B1120" s="10">
        <f>VALUE("2.304169385537259")</f>
        <v>2.30416938553725</v>
      </c>
      <c r="C1120" s="9">
        <v>1.2294915729129</v>
      </c>
    </row>
    <row r="1121" ht="13.8" spans="1:3">
      <c r="A1121" s="8">
        <v>43329</v>
      </c>
      <c r="B1121" s="10">
        <f>VALUE("2.2868412548372583")</f>
        <v>2.28684125483725</v>
      </c>
      <c r="C1121" s="9">
        <v>1.20802672784147</v>
      </c>
    </row>
    <row r="1122" ht="13.8" spans="1:3">
      <c r="A1122" s="8">
        <v>43332</v>
      </c>
      <c r="B1122" s="10">
        <f>VALUE("2.2553286177372582")</f>
        <v>2.25532861773725</v>
      </c>
      <c r="C1122" s="9">
        <v>1.21547723814988</v>
      </c>
    </row>
    <row r="1123" ht="13.8" spans="1:3">
      <c r="A1123" s="8">
        <v>43333</v>
      </c>
      <c r="B1123" s="10">
        <f>VALUE("2.2732180923372605")</f>
        <v>2.27321809233726</v>
      </c>
      <c r="C1123" s="9">
        <v>1.23039926014776</v>
      </c>
    </row>
    <row r="1124" ht="13.8" spans="1:3">
      <c r="A1124" s="8">
        <v>43334</v>
      </c>
      <c r="B1124" s="10">
        <f>VALUE("2.3003938915372606")</f>
        <v>2.30039389153726</v>
      </c>
      <c r="C1124" s="9">
        <v>1.21657562295504</v>
      </c>
    </row>
    <row r="1125" ht="13.8" spans="1:3">
      <c r="A1125" s="8">
        <v>43335</v>
      </c>
      <c r="B1125" s="10">
        <f>VALUE("2.2808845791372603")</f>
        <v>2.28088457913726</v>
      </c>
      <c r="C1125" s="9">
        <v>1.22327765410298</v>
      </c>
    </row>
    <row r="1126" ht="13.8" spans="1:3">
      <c r="A1126" s="8">
        <v>43336</v>
      </c>
      <c r="B1126" s="10">
        <f>VALUE("2.2926768690372596")</f>
        <v>2.29267686903725</v>
      </c>
      <c r="C1126" s="9">
        <v>1.22041633540237</v>
      </c>
    </row>
    <row r="1127" ht="13.8" spans="1:3">
      <c r="A1127" s="8">
        <v>43339</v>
      </c>
      <c r="B1127" s="10">
        <f>VALUE("2.290002518837259")</f>
        <v>2.29000251883725</v>
      </c>
      <c r="C1127" s="9">
        <v>1.24752366050803</v>
      </c>
    </row>
    <row r="1128" ht="13.8" spans="1:3">
      <c r="A1128" s="8">
        <v>43340</v>
      </c>
      <c r="B1128" s="10">
        <f>VALUE("2.34454504923726")</f>
        <v>2.34454504923726</v>
      </c>
      <c r="C1128" s="9">
        <v>1.25108048961639</v>
      </c>
    </row>
    <row r="1129" ht="13.8" spans="1:3">
      <c r="A1129" s="8">
        <v>43341</v>
      </c>
      <c r="B1129" s="10">
        <f>VALUE("2.352033120037262")</f>
        <v>2.35203312003726</v>
      </c>
      <c r="C1129" s="9">
        <v>1.24297005806693</v>
      </c>
    </row>
    <row r="1130" ht="13.8" spans="1:3">
      <c r="A1130" s="8">
        <v>43342</v>
      </c>
      <c r="B1130" s="10">
        <f>VALUE("2.3395574183372623")</f>
        <v>2.33955741833726</v>
      </c>
      <c r="C1130" s="9">
        <v>1.22414696037077</v>
      </c>
    </row>
    <row r="1131" ht="13.8" spans="1:3">
      <c r="A1131" s="8">
        <v>43343</v>
      </c>
      <c r="B1131" s="10">
        <f>VALUE("2.3046464953372587")</f>
        <v>2.30464649533725</v>
      </c>
      <c r="C1131" s="9">
        <v>1.210993380415</v>
      </c>
    </row>
    <row r="1132" ht="13.8" spans="1:3">
      <c r="A1132" s="8">
        <v>43346</v>
      </c>
      <c r="B1132" s="10">
        <f>VALUE("2.29452514283726")</f>
        <v>2.29452514283726</v>
      </c>
      <c r="C1132" s="9">
        <v>1.21704210512814</v>
      </c>
    </row>
    <row r="1133" ht="13.8" spans="1:3">
      <c r="A1133" s="8">
        <v>43347</v>
      </c>
      <c r="B1133" s="10">
        <f>VALUE("2.295236515810041")</f>
        <v>2.29523651581004</v>
      </c>
      <c r="C1133" s="9">
        <v>1.22997181287694</v>
      </c>
    </row>
    <row r="1134" ht="13.8" spans="1:3">
      <c r="A1134" s="8">
        <v>43348</v>
      </c>
      <c r="B1134" s="10">
        <f>VALUE("2.32014200321004")</f>
        <v>2.32014200321004</v>
      </c>
      <c r="C1134" s="9">
        <v>1.21104634916771</v>
      </c>
    </row>
    <row r="1135" ht="13.8" spans="1:3">
      <c r="A1135" s="8">
        <v>43349</v>
      </c>
      <c r="B1135" s="10">
        <f>VALUE("2.2850221351100415")</f>
        <v>2.28502213511004</v>
      </c>
      <c r="C1135" s="9">
        <v>1.20559129702769</v>
      </c>
    </row>
    <row r="1136" ht="13.8" spans="1:3">
      <c r="A1136" s="8">
        <v>43350</v>
      </c>
      <c r="B1136" s="10">
        <f>VALUE("2.277242040810039")</f>
        <v>2.27724204081003</v>
      </c>
      <c r="C1136" s="9">
        <v>1.2051970495449</v>
      </c>
    </row>
    <row r="1137" ht="13.8" spans="1:3">
      <c r="A1137" s="8">
        <v>43353</v>
      </c>
      <c r="B1137" s="10">
        <f>VALUE("2.2822607074100403")</f>
        <v>2.28226070741004</v>
      </c>
      <c r="C1137" s="9">
        <v>1.18334059788291</v>
      </c>
    </row>
    <row r="1138" ht="13.8" spans="1:3">
      <c r="A1138" s="8">
        <v>43354</v>
      </c>
      <c r="B1138" s="10">
        <f>VALUE("2.248390190710041")</f>
        <v>2.24839019071004</v>
      </c>
      <c r="C1138" s="9">
        <v>1.18284385863027</v>
      </c>
    </row>
    <row r="1139" ht="13.8" spans="1:3">
      <c r="A1139" s="8">
        <v>43355</v>
      </c>
      <c r="B1139" s="10">
        <f>VALUE("2.24888904081004")</f>
        <v>2.24888904081004</v>
      </c>
      <c r="C1139" s="9">
        <v>1.18059811933262</v>
      </c>
    </row>
    <row r="1140" ht="13.8" spans="1:3">
      <c r="A1140" s="8">
        <v>43356</v>
      </c>
      <c r="B1140" s="10">
        <f>VALUE("2.2446717947100394")</f>
        <v>2.24467179471003</v>
      </c>
      <c r="C1140" s="9">
        <v>1.18744879498603</v>
      </c>
    </row>
    <row r="1141" ht="13.8" spans="1:3">
      <c r="A1141" s="8">
        <v>43357</v>
      </c>
      <c r="B1141" s="10">
        <f>VALUE("2.2655085474100396")</f>
        <v>2.26550854741003</v>
      </c>
      <c r="C1141" s="9">
        <v>1.17458835406769</v>
      </c>
    </row>
    <row r="1142" ht="13.8" spans="1:3">
      <c r="A1142" s="8">
        <v>43360</v>
      </c>
      <c r="B1142" s="10">
        <f>VALUE("2.25212771711004")</f>
        <v>2.25212771711004</v>
      </c>
      <c r="C1142" s="9">
        <v>1.15756345246608</v>
      </c>
    </row>
    <row r="1143" ht="13.8" spans="1:3">
      <c r="A1143" s="8">
        <v>43361</v>
      </c>
      <c r="B1143" s="10">
        <f>VALUE("2.2140505944100393")</f>
        <v>2.21405059441003</v>
      </c>
      <c r="C1143" s="9">
        <v>1.17796509947738</v>
      </c>
    </row>
    <row r="1144" ht="13.8" spans="1:3">
      <c r="A1144" s="8">
        <v>43362</v>
      </c>
      <c r="B1144" s="10">
        <f>VALUE("2.255159007710041")</f>
        <v>2.25515900771004</v>
      </c>
      <c r="C1144" s="9">
        <v>1.19139285434926</v>
      </c>
    </row>
    <row r="1145" ht="13.8" spans="1:3">
      <c r="A1145" s="8">
        <v>43363</v>
      </c>
      <c r="B1145" s="10">
        <f>VALUE("2.2832479358100404")</f>
        <v>2.28324793581004</v>
      </c>
      <c r="C1145" s="9">
        <v>1.19053448892071</v>
      </c>
    </row>
    <row r="1146" ht="13.8" spans="1:3">
      <c r="A1146" s="8">
        <v>43364</v>
      </c>
      <c r="B1146" s="10">
        <f>VALUE("2.2789076882100407")</f>
        <v>2.27890768821004</v>
      </c>
      <c r="C1146" s="9">
        <v>1.20857668736036</v>
      </c>
    </row>
    <row r="1147" ht="13.8" spans="1:3">
      <c r="A1147" s="8">
        <v>43368</v>
      </c>
      <c r="B1147" s="10">
        <f>VALUE("2.3206239059100398")</f>
        <v>2.32062390591003</v>
      </c>
      <c r="C1147" s="9">
        <v>1.20539141921297</v>
      </c>
    </row>
    <row r="1148" ht="13.8" spans="1:3">
      <c r="A1148" s="8">
        <v>43369</v>
      </c>
      <c r="B1148" s="10">
        <f>VALUE("2.3060323017100393")</f>
        <v>2.30603230171003</v>
      </c>
      <c r="C1148" s="9">
        <v>1.21119632669497</v>
      </c>
    </row>
    <row r="1149" ht="13.8" spans="1:3">
      <c r="A1149" s="8">
        <v>43370</v>
      </c>
      <c r="B1149" s="10">
        <f>VALUE("2.3180139841100407")</f>
        <v>2.31801398411004</v>
      </c>
      <c r="C1149" s="9">
        <v>1.19604256011614</v>
      </c>
    </row>
    <row r="1150" ht="13.8" spans="1:3">
      <c r="A1150" s="8">
        <v>43371</v>
      </c>
      <c r="B1150" s="10">
        <f>VALUE("2.2993239730100385")</f>
        <v>2.29932397301003</v>
      </c>
      <c r="C1150" s="9">
        <v>1.20744829698921</v>
      </c>
    </row>
    <row r="1151" ht="13.8" spans="1:3">
      <c r="A1151" s="8">
        <v>43372</v>
      </c>
      <c r="B1151" s="10">
        <f t="shared" ref="B1151:B1153" si="3">VALUE("2.3177975389100394")</f>
        <v>2.31779753891003</v>
      </c>
      <c r="C1151" s="9">
        <v>1.20744829698921</v>
      </c>
    </row>
    <row r="1152" ht="13.8" spans="1:3">
      <c r="A1152" s="8">
        <v>43373</v>
      </c>
      <c r="B1152" s="10">
        <f t="shared" si="3"/>
        <v>2.31779753891003</v>
      </c>
      <c r="C1152" s="9">
        <v>1.20744829698921</v>
      </c>
    </row>
    <row r="1153" ht="13.8" spans="1:3">
      <c r="A1153" s="8">
        <v>43381</v>
      </c>
      <c r="B1153" s="10">
        <f t="shared" si="3"/>
        <v>2.31779753891003</v>
      </c>
      <c r="C1153" s="9">
        <v>1.1686559040667</v>
      </c>
    </row>
    <row r="1154" ht="13.8" spans="1:3">
      <c r="A1154" s="8">
        <v>43382</v>
      </c>
      <c r="B1154" s="10">
        <f>VALUE("2.2325520418337583")</f>
        <v>2.23255204183375</v>
      </c>
      <c r="C1154" s="9">
        <v>1.16573859845083</v>
      </c>
    </row>
    <row r="1155" ht="13.8" spans="1:3">
      <c r="A1155" s="8">
        <v>43383</v>
      </c>
      <c r="B1155" s="10">
        <f>VALUE("2.234763956633757")</f>
        <v>2.23476395663375</v>
      </c>
      <c r="C1155" s="9">
        <v>1.16447947133865</v>
      </c>
    </row>
    <row r="1156" ht="13.8" spans="1:3">
      <c r="A1156" s="8">
        <v>43384</v>
      </c>
      <c r="B1156" s="10">
        <f>VALUE("2.237008859533759")</f>
        <v>2.23700885953375</v>
      </c>
      <c r="C1156" s="9">
        <v>1.08337467796835</v>
      </c>
    </row>
    <row r="1157" ht="13.8" spans="1:3">
      <c r="A1157" s="8">
        <v>43385</v>
      </c>
      <c r="B1157" s="10">
        <f>VALUE("2.0838948814337606")</f>
        <v>2.08389488143376</v>
      </c>
      <c r="C1157" s="9">
        <v>1.07598382667296</v>
      </c>
    </row>
    <row r="1158" ht="13.8" spans="1:3">
      <c r="A1158" s="8">
        <v>43388</v>
      </c>
      <c r="B1158" s="10">
        <f>VALUE("2.0804329629337595")</f>
        <v>2.08043296293375</v>
      </c>
      <c r="C1158" s="9">
        <v>1.05614391001449</v>
      </c>
    </row>
    <row r="1159" ht="13.8" spans="1:3">
      <c r="A1159" s="8">
        <v>43389</v>
      </c>
      <c r="B1159" s="10">
        <f>VALUE("2.045898480433758")</f>
        <v>2.04589848043375</v>
      </c>
      <c r="C1159" s="9">
        <v>1.0311258324784</v>
      </c>
    </row>
    <row r="1160" ht="13.8" spans="1:3">
      <c r="A1160" s="8">
        <v>43390</v>
      </c>
      <c r="B1160" s="10">
        <f>VALUE("2.0074736449337562")</f>
        <v>2.00747364493375</v>
      </c>
      <c r="C1160" s="9">
        <v>1.0396018641178</v>
      </c>
    </row>
    <row r="1161" ht="13.8" spans="1:3">
      <c r="A1161" s="8">
        <v>43391</v>
      </c>
      <c r="B1161" s="10">
        <f>VALUE("2.0237275962337575")</f>
        <v>2.02372759623375</v>
      </c>
      <c r="C1161" s="9">
        <v>1.01069747472855</v>
      </c>
    </row>
    <row r="1162" ht="13.8" spans="1:3">
      <c r="A1162" s="8">
        <v>43392</v>
      </c>
      <c r="B1162" s="10">
        <f>VALUE("1.9626274588337589")</f>
        <v>1.96262745883375</v>
      </c>
      <c r="C1162" s="9">
        <v>1.03824424430115</v>
      </c>
    </row>
    <row r="1163" ht="13.8" spans="1:3">
      <c r="A1163" s="8">
        <v>43395</v>
      </c>
      <c r="B1163" s="10">
        <f>VALUE("2.009472981433757")</f>
        <v>2.00947298143375</v>
      </c>
      <c r="C1163" s="9">
        <v>1.08984453696231</v>
      </c>
    </row>
    <row r="1164" ht="13.8" spans="1:3">
      <c r="A1164" s="8">
        <v>43396</v>
      </c>
      <c r="B1164" s="10">
        <f>VALUE("2.102723321433762")</f>
        <v>2.10272332143376</v>
      </c>
      <c r="C1164" s="9">
        <v>1.06982697628655</v>
      </c>
    </row>
    <row r="1165" ht="13.8" spans="1:3">
      <c r="A1165" s="8">
        <v>43397</v>
      </c>
      <c r="B1165" s="10">
        <f>VALUE("2.0578946615337586")</f>
        <v>2.05789466153375</v>
      </c>
      <c r="C1165" s="9">
        <v>1.0677978404544</v>
      </c>
    </row>
    <row r="1166" ht="13.8" spans="1:3">
      <c r="A1166" s="8">
        <v>43398</v>
      </c>
      <c r="B1166" s="10">
        <f>VALUE("2.0604317872337594")</f>
        <v>2.06043178723375</v>
      </c>
      <c r="C1166" s="9">
        <v>1.06501418913668</v>
      </c>
    </row>
    <row r="1167" ht="13.8" spans="1:3">
      <c r="A1167" s="8">
        <v>43399</v>
      </c>
      <c r="B1167" s="10">
        <f>VALUE("2.05469232303376")</f>
        <v>2.05469232303376</v>
      </c>
      <c r="C1167" s="9">
        <v>1.06489791442453</v>
      </c>
    </row>
    <row r="1168" ht="13.8" spans="1:3">
      <c r="A1168" s="8">
        <v>43402</v>
      </c>
      <c r="B1168" s="10">
        <f>VALUE("2.066269783633758")</f>
        <v>2.06626978363375</v>
      </c>
      <c r="C1168" s="9">
        <v>1.04693154731888</v>
      </c>
    </row>
    <row r="1169" ht="13.8" spans="1:3">
      <c r="A1169" s="8">
        <v>43403</v>
      </c>
      <c r="B1169" s="10">
        <f>VALUE("2.035922815433757")</f>
        <v>2.03592281543375</v>
      </c>
      <c r="C1169" s="9">
        <v>1.05749936681465</v>
      </c>
    </row>
    <row r="1170" ht="13.8" spans="1:3">
      <c r="A1170" s="8">
        <v>43404</v>
      </c>
      <c r="B1170" s="10">
        <f>VALUE("2.052029287433759")</f>
        <v>2.05202928743375</v>
      </c>
      <c r="C1170" s="9">
        <v>1.07460465214545</v>
      </c>
    </row>
    <row r="1171" ht="13.8" spans="1:3">
      <c r="A1171" s="8">
        <v>43405</v>
      </c>
      <c r="B1171" s="10">
        <f>VALUE("2.0863584199337613")</f>
        <v>2.08635841993376</v>
      </c>
      <c r="C1171" s="9">
        <v>1.08125263303243</v>
      </c>
    </row>
    <row r="1172" ht="13.8" spans="1:3">
      <c r="A1172" s="8">
        <v>43406</v>
      </c>
      <c r="B1172" s="10">
        <f>VALUE("2.0937714006696386")</f>
        <v>2.09377140066963</v>
      </c>
      <c r="C1172" s="9">
        <v>1.1162034332102</v>
      </c>
    </row>
    <row r="1173" ht="13.8" spans="1:3">
      <c r="A1173" s="8">
        <v>43409</v>
      </c>
      <c r="B1173" s="10">
        <f>VALUE("2.1559353585696392")</f>
        <v>2.15593535856963</v>
      </c>
      <c r="C1173" s="9">
        <v>1.11692824494603</v>
      </c>
    </row>
    <row r="1174" ht="13.8" spans="1:3">
      <c r="A1174" s="8">
        <v>43410</v>
      </c>
      <c r="B1174" s="10">
        <f>VALUE("2.1566979658696397")</f>
        <v>2.15669796586963</v>
      </c>
      <c r="C1174" s="9">
        <v>1.11624138660424</v>
      </c>
    </row>
    <row r="1175" ht="13.8" spans="1:3">
      <c r="A1175" s="8">
        <v>43411</v>
      </c>
      <c r="B1175" s="10">
        <f>VALUE("2.157523095169639")</f>
        <v>2.15752309516963</v>
      </c>
      <c r="C1175" s="9">
        <v>1.11046650983959</v>
      </c>
    </row>
    <row r="1176" ht="13.8" spans="1:3">
      <c r="A1176" s="8">
        <v>43412</v>
      </c>
      <c r="B1176" s="10">
        <f>VALUE("2.1478062667696394")</f>
        <v>2.14780626676963</v>
      </c>
      <c r="C1176" s="9">
        <v>1.10221500434238</v>
      </c>
    </row>
    <row r="1177" ht="13.8" spans="1:3">
      <c r="A1177" s="8">
        <v>43413</v>
      </c>
      <c r="B1177" s="10">
        <f>VALUE("2.1384653663696382")</f>
        <v>2.13846536636963</v>
      </c>
      <c r="C1177" s="9">
        <v>1.09876567212342</v>
      </c>
    </row>
    <row r="1178" ht="13.8" spans="1:3">
      <c r="A1178" s="8">
        <v>43416</v>
      </c>
      <c r="B1178" s="10">
        <f>VALUE("2.128504388969639")</f>
        <v>2.12850438896963</v>
      </c>
      <c r="C1178" s="9">
        <v>1.12720526448033</v>
      </c>
    </row>
    <row r="1179" ht="13.8" spans="1:3">
      <c r="A1179" s="8">
        <v>43417</v>
      </c>
      <c r="B1179" s="10">
        <f>VALUE("2.1800681507696393")</f>
        <v>2.18006815076963</v>
      </c>
      <c r="C1179" s="9">
        <v>1.14779089365027</v>
      </c>
    </row>
    <row r="1180" ht="13.8" spans="1:3">
      <c r="A1180" s="8">
        <v>43418</v>
      </c>
      <c r="B1180" s="10">
        <f>VALUE("2.216704435269638")</f>
        <v>2.21670443526963</v>
      </c>
      <c r="C1180" s="9">
        <v>1.14325706017386</v>
      </c>
    </row>
    <row r="1181" ht="13.8" spans="1:3">
      <c r="A1181" s="8">
        <v>43419</v>
      </c>
      <c r="B1181" s="10">
        <f>VALUE("2.211332737469639")</f>
        <v>2.21133273746963</v>
      </c>
      <c r="C1181" s="9">
        <v>1.1619458244853</v>
      </c>
    </row>
    <row r="1182" ht="13.8" spans="1:3">
      <c r="A1182" s="8">
        <v>43420</v>
      </c>
      <c r="B1182" s="10">
        <f>VALUE("2.2447033791696374")</f>
        <v>2.24470337916963</v>
      </c>
      <c r="C1182" s="9">
        <v>1.17182588019052</v>
      </c>
    </row>
    <row r="1183" ht="13.8" spans="1:3">
      <c r="A1183" s="8">
        <v>43423</v>
      </c>
      <c r="B1183" s="10">
        <f>VALUE("2.2643448434696376")</f>
        <v>2.26434484346963</v>
      </c>
      <c r="C1183" s="9">
        <v>1.17475362361853</v>
      </c>
    </row>
    <row r="1184" ht="13.8" spans="1:3">
      <c r="A1184" s="8">
        <v>43424</v>
      </c>
      <c r="B1184" s="10">
        <f>VALUE("2.275212810669639")</f>
        <v>2.27521281066963</v>
      </c>
      <c r="C1184" s="9">
        <v>1.14122996160143</v>
      </c>
    </row>
    <row r="1185" ht="13.8" spans="1:3">
      <c r="A1185" s="8">
        <v>43425</v>
      </c>
      <c r="B1185" s="10">
        <f>VALUE("2.2140846434696377")</f>
        <v>2.21408464346963</v>
      </c>
      <c r="C1185" s="9">
        <v>1.14556238303048</v>
      </c>
    </row>
    <row r="1186" ht="13.8" spans="1:3">
      <c r="A1186" s="8">
        <v>43426</v>
      </c>
      <c r="B1186" s="10">
        <f>VALUE("2.2266589374696393")</f>
        <v>2.22665893746963</v>
      </c>
      <c r="C1186" s="9">
        <v>1.14472024022562</v>
      </c>
    </row>
    <row r="1187" ht="13.8" spans="1:3">
      <c r="A1187" s="8">
        <v>43427</v>
      </c>
      <c r="B1187" s="10">
        <f>VALUE("2.230815443569638")</f>
        <v>2.23081544356963</v>
      </c>
      <c r="C1187" s="9">
        <v>1.10031250558046</v>
      </c>
    </row>
    <row r="1188" ht="13.8" spans="1:3">
      <c r="A1188" s="8">
        <v>43430</v>
      </c>
      <c r="B1188" s="10">
        <f>VALUE("2.1469885264696384")</f>
        <v>2.14698852646963</v>
      </c>
      <c r="C1188" s="9">
        <v>1.09847582791343</v>
      </c>
    </row>
    <row r="1189" ht="13.8" spans="1:3">
      <c r="A1189" s="8">
        <v>43431</v>
      </c>
      <c r="B1189" s="10">
        <f>VALUE("2.1443022635696387")</f>
        <v>2.14430226356963</v>
      </c>
      <c r="C1189" s="9">
        <v>1.10355378579447</v>
      </c>
    </row>
    <row r="1190" ht="13.8" spans="1:3">
      <c r="A1190" s="8">
        <v>43432</v>
      </c>
      <c r="B1190" s="10">
        <f>VALUE("2.1535632380696375")</f>
        <v>2.15356323806963</v>
      </c>
      <c r="C1190" s="9">
        <v>1.11718717814126</v>
      </c>
    </row>
    <row r="1191" ht="13.8" spans="1:3">
      <c r="A1191" s="8">
        <v>43433</v>
      </c>
      <c r="B1191" s="10">
        <f>VALUE("2.17896485336964")</f>
        <v>2.17896485336964</v>
      </c>
      <c r="C1191" s="9">
        <v>1.09300316982522</v>
      </c>
    </row>
    <row r="1192" ht="13.8" spans="1:3">
      <c r="A1192" s="8">
        <v>43434</v>
      </c>
      <c r="B1192" s="10">
        <f>VALUE("2.13665323156964")</f>
        <v>2.13665323156964</v>
      </c>
      <c r="C1192" s="9">
        <v>1.10078703618702</v>
      </c>
    </row>
    <row r="1193" ht="13.8" spans="1:3">
      <c r="A1193" s="8">
        <v>43437</v>
      </c>
      <c r="B1193" s="10">
        <f>VALUE("2.1515251409696394")</f>
        <v>2.15152514096963</v>
      </c>
      <c r="C1193" s="9">
        <v>1.13562729616148</v>
      </c>
    </row>
    <row r="1194" ht="13.8" spans="1:3">
      <c r="A1194" s="8">
        <v>43438</v>
      </c>
      <c r="B1194" s="10">
        <f>VALUE("2.2161576736755193")</f>
        <v>2.21615767367551</v>
      </c>
      <c r="C1194" s="9">
        <v>1.14091836146974</v>
      </c>
    </row>
    <row r="1195" ht="13.8" spans="1:3">
      <c r="A1195" s="8">
        <v>43439</v>
      </c>
      <c r="B1195" s="10">
        <f>VALUE("2.2328199439755188")</f>
        <v>2.23281994397551</v>
      </c>
      <c r="C1195" s="9">
        <v>1.13249057012839</v>
      </c>
    </row>
    <row r="1196" ht="13.8" spans="1:3">
      <c r="A1196" s="8">
        <v>43440</v>
      </c>
      <c r="B1196" s="10">
        <f>VALUE("2.21645269697552")</f>
        <v>2.21645269697552</v>
      </c>
      <c r="C1196" s="9">
        <v>1.10944848361226</v>
      </c>
    </row>
    <row r="1197" ht="13.8" spans="1:3">
      <c r="A1197" s="8">
        <v>43441</v>
      </c>
      <c r="B1197" s="10">
        <f>VALUE("2.170030282575519")</f>
        <v>2.17003028257551</v>
      </c>
      <c r="C1197" s="9">
        <v>1.10941601321352</v>
      </c>
    </row>
    <row r="1198" ht="13.8" spans="1:3">
      <c r="A1198" s="8">
        <v>43444</v>
      </c>
      <c r="B1198" s="10">
        <f>VALUE("2.1669764178755186")</f>
        <v>2.16697641787551</v>
      </c>
      <c r="C1198" s="9">
        <v>1.09642606797053</v>
      </c>
    </row>
    <row r="1199" ht="13.8" spans="1:3">
      <c r="A1199" s="8">
        <v>43445</v>
      </c>
      <c r="B1199" s="10">
        <f>VALUE("2.1386458400755215")</f>
        <v>2.13864584007552</v>
      </c>
      <c r="C1199" s="9">
        <v>1.10554544610832</v>
      </c>
    </row>
    <row r="1200" ht="13.8" spans="1:3">
      <c r="A1200" s="8">
        <v>43446</v>
      </c>
      <c r="B1200" s="10">
        <f>VALUE("2.1526006078755198")</f>
        <v>2.15260060787551</v>
      </c>
      <c r="C1200" s="9">
        <v>1.10498049638211</v>
      </c>
    </row>
    <row r="1201" ht="13.8" spans="1:3">
      <c r="A1201" s="8">
        <v>43447</v>
      </c>
      <c r="B1201" s="10">
        <f>VALUE("2.1510213158755187")</f>
        <v>2.15102131587551</v>
      </c>
      <c r="C1201" s="9">
        <v>1.11751422120466</v>
      </c>
    </row>
    <row r="1202" ht="13.8" spans="1:3">
      <c r="A1202" s="8">
        <v>43448</v>
      </c>
      <c r="B1202" s="10">
        <f>VALUE("2.1764128986755185")</f>
        <v>2.17641289867551</v>
      </c>
      <c r="C1202" s="9">
        <v>1.09084002757595</v>
      </c>
    </row>
    <row r="1203" ht="13.8" spans="1:3">
      <c r="A1203" s="8">
        <v>43451</v>
      </c>
      <c r="B1203" s="10">
        <f>VALUE("2.132285400575518")</f>
        <v>2.13228540057551</v>
      </c>
      <c r="C1203" s="9">
        <v>1.0892162561253</v>
      </c>
    </row>
    <row r="1204" ht="13.8" spans="1:3">
      <c r="A1204" s="8">
        <v>43452</v>
      </c>
      <c r="B1204" s="10">
        <f>VALUE("2.1330817263755204")</f>
        <v>2.13308172637552</v>
      </c>
      <c r="C1204" s="9">
        <v>1.0833361209418</v>
      </c>
    </row>
    <row r="1205" ht="13.8" spans="1:3">
      <c r="A1205" s="8">
        <v>43453</v>
      </c>
      <c r="B1205" s="10">
        <f>VALUE("2.116084150975518")</f>
        <v>2.11608415097551</v>
      </c>
      <c r="C1205" s="9">
        <v>1.06840416415887</v>
      </c>
    </row>
    <row r="1206" ht="13.8" spans="1:3">
      <c r="A1206" s="8">
        <v>43454</v>
      </c>
      <c r="B1206" s="10">
        <f>VALUE("2.0908685646755187")</f>
        <v>2.09086856467551</v>
      </c>
      <c r="C1206" s="9">
        <v>1.07138769329131</v>
      </c>
    </row>
    <row r="1207" ht="13.8" spans="1:3">
      <c r="A1207" s="8">
        <v>43455</v>
      </c>
      <c r="B1207" s="10">
        <f>VALUE("2.0902202267755206")</f>
        <v>2.09022022677552</v>
      </c>
      <c r="C1207" s="9">
        <v>1.06419002955033</v>
      </c>
    </row>
    <row r="1208" ht="13.8" spans="1:3">
      <c r="A1208" s="8">
        <v>43458</v>
      </c>
      <c r="B1208" s="10">
        <f>VALUE("2.0744439118755187")</f>
        <v>2.07444391187551</v>
      </c>
      <c r="C1208" s="9">
        <v>1.07515043653949</v>
      </c>
    </row>
    <row r="1209" ht="13.8" spans="1:3">
      <c r="A1209" s="8">
        <v>43459</v>
      </c>
      <c r="B1209" s="10">
        <f>VALUE("2.091018517675518")</f>
        <v>2.09101851767551</v>
      </c>
      <c r="C1209" s="9">
        <v>1.06277360586671</v>
      </c>
    </row>
    <row r="1210" ht="13.8" spans="1:3">
      <c r="A1210" s="8">
        <v>43460</v>
      </c>
      <c r="B1210" s="10">
        <f>VALUE("2.066297772275519")</f>
        <v>2.06629777227551</v>
      </c>
      <c r="C1210" s="9">
        <v>1.0584709384901</v>
      </c>
    </row>
    <row r="1211" ht="13.8" spans="1:3">
      <c r="A1211" s="8">
        <v>43461</v>
      </c>
      <c r="B1211" s="10">
        <f>VALUE("2.0652680920755198")</f>
        <v>2.06526809207551</v>
      </c>
      <c r="C1211" s="9">
        <v>1.04661582236504</v>
      </c>
    </row>
    <row r="1212" ht="13.8" spans="1:3">
      <c r="A1212" s="8">
        <v>43462</v>
      </c>
      <c r="B1212" s="10">
        <f>VALUE("2.037530694975519")</f>
        <v>2.03753069497551</v>
      </c>
      <c r="C1212" s="9">
        <v>1.04831758816619</v>
      </c>
    </row>
    <row r="1213" ht="13.8" spans="1:3">
      <c r="A1213" s="8">
        <v>43463</v>
      </c>
      <c r="B1213" s="10">
        <f t="shared" ref="B1213:B1216" si="4">VALUE("2.03681694187552")</f>
        <v>2.03681694187552</v>
      </c>
      <c r="C1213" s="9">
        <v>1.04831758816619</v>
      </c>
    </row>
    <row r="1214" ht="13.8" spans="1:3">
      <c r="A1214" s="8">
        <v>43464</v>
      </c>
      <c r="B1214" s="10">
        <f t="shared" si="4"/>
        <v>2.03681694187552</v>
      </c>
      <c r="C1214" s="9">
        <v>1.04831758816619</v>
      </c>
    </row>
    <row r="1215" ht="13.8" spans="1:3">
      <c r="A1215" s="8">
        <v>43465</v>
      </c>
      <c r="B1215" s="10">
        <f t="shared" si="4"/>
        <v>2.03681694187552</v>
      </c>
      <c r="C1215" s="9">
        <v>1.04831758816619</v>
      </c>
    </row>
    <row r="1216" ht="13.8" spans="1:3">
      <c r="A1216" s="8">
        <v>43467</v>
      </c>
      <c r="B1216" s="10">
        <f t="shared" si="4"/>
        <v>2.03681694187552</v>
      </c>
      <c r="C1216" s="9">
        <v>1.03924308004494</v>
      </c>
    </row>
    <row r="1217" ht="13.8" spans="1:3">
      <c r="A1217" s="8">
        <v>43468</v>
      </c>
      <c r="B1217" s="10">
        <f>VALUE("2.0186992135797")</f>
        <v>2.0186992135797</v>
      </c>
      <c r="C1217" s="9">
        <v>1.03442667110001</v>
      </c>
    </row>
    <row r="1218" ht="13.8" spans="1:3">
      <c r="A1218" s="8">
        <v>43469</v>
      </c>
      <c r="B1218" s="10">
        <f>VALUE("2.0151409676796996")</f>
        <v>2.01514096767969</v>
      </c>
      <c r="C1218" s="9">
        <v>1.05909300694253</v>
      </c>
    </row>
    <row r="1219" ht="13.8" spans="1:3">
      <c r="A1219" s="8">
        <v>43472</v>
      </c>
      <c r="B1219" s="10">
        <f>VALUE("2.0610804378796996")</f>
        <v>2.06108043787969</v>
      </c>
      <c r="C1219" s="9">
        <v>1.07857142318186</v>
      </c>
    </row>
    <row r="1220" ht="13.8" spans="1:3">
      <c r="A1220" s="8">
        <v>43473</v>
      </c>
      <c r="B1220" s="10">
        <f>VALUE("2.0959726672796983")</f>
        <v>2.09597266727969</v>
      </c>
      <c r="C1220" s="9">
        <v>1.07579805876816</v>
      </c>
    </row>
    <row r="1221" ht="13.8" spans="1:3">
      <c r="A1221" s="8">
        <v>43474</v>
      </c>
      <c r="B1221" s="10">
        <f>VALUE("2.0920632711796987")</f>
        <v>2.09206327117969</v>
      </c>
      <c r="C1221" s="9">
        <v>1.07868417670436</v>
      </c>
    </row>
    <row r="1222" ht="13.8" spans="1:3">
      <c r="A1222" s="8">
        <v>43475</v>
      </c>
      <c r="B1222" s="10">
        <f>VALUE("2.1043842934797006")</f>
        <v>2.1043842934797</v>
      </c>
      <c r="C1222" s="9">
        <v>1.0769459414391</v>
      </c>
    </row>
    <row r="1223" ht="13.8" spans="1:3">
      <c r="A1223" s="8">
        <v>43476</v>
      </c>
      <c r="B1223" s="10">
        <f>VALUE("2.1013951196796983")</f>
        <v>2.10139511967969</v>
      </c>
      <c r="C1223" s="9">
        <v>1.08524968629973</v>
      </c>
    </row>
    <row r="1224" ht="13.8" spans="1:3">
      <c r="A1224" s="8">
        <v>43479</v>
      </c>
      <c r="B1224" s="10">
        <f>VALUE("2.123316255379702")</f>
        <v>2.1233162553797</v>
      </c>
      <c r="C1224" s="9">
        <v>1.0781247351248</v>
      </c>
    </row>
    <row r="1225" ht="13.8" spans="1:3">
      <c r="A1225" s="8">
        <v>43480</v>
      </c>
      <c r="B1225" s="10">
        <f>VALUE("2.113583708279699")</f>
        <v>2.11358370827969</v>
      </c>
      <c r="C1225" s="9">
        <v>1.09341879595939</v>
      </c>
    </row>
    <row r="1226" ht="13.8" spans="1:3">
      <c r="A1226" s="8">
        <v>43481</v>
      </c>
      <c r="B1226" s="10">
        <f>VALUE("2.1376604400797")</f>
        <v>2.1376604400797</v>
      </c>
      <c r="C1226" s="9">
        <v>1.0907835376336</v>
      </c>
    </row>
    <row r="1227" ht="13.8" spans="1:3">
      <c r="A1227" s="8">
        <v>43482</v>
      </c>
      <c r="B1227" s="10">
        <f>VALUE("2.134356705279699")</f>
        <v>2.13435670527969</v>
      </c>
      <c r="C1227" s="9">
        <v>1.08244659298494</v>
      </c>
    </row>
    <row r="1228" ht="13.8" spans="1:3">
      <c r="A1228" s="8">
        <v>43483</v>
      </c>
      <c r="B1228" s="10">
        <f>VALUE("2.119760201079698")</f>
        <v>2.11976020107969</v>
      </c>
      <c r="C1228" s="9">
        <v>1.09353341068214</v>
      </c>
    </row>
    <row r="1229" ht="13.8" spans="1:3">
      <c r="A1229" s="8">
        <v>43486</v>
      </c>
      <c r="B1229" s="10">
        <f>VALUE("2.146236377379697")</f>
        <v>2.14623637737969</v>
      </c>
      <c r="C1229" s="9">
        <v>1.10002801860899</v>
      </c>
    </row>
    <row r="1230" ht="13.8" spans="1:3">
      <c r="A1230" s="8">
        <v>43487</v>
      </c>
      <c r="B1230" s="10">
        <f>VALUE("2.1584974362796996")</f>
        <v>2.15849743627969</v>
      </c>
      <c r="C1230" s="9">
        <v>1.08358368572477</v>
      </c>
    </row>
    <row r="1231" ht="13.8" spans="1:3">
      <c r="A1231" s="8">
        <v>43488</v>
      </c>
      <c r="B1231" s="10">
        <f>VALUE("2.128676535479701")</f>
        <v>2.1286765354797</v>
      </c>
      <c r="C1231" s="9">
        <v>1.0854531356068</v>
      </c>
    </row>
    <row r="1232" ht="13.8" spans="1:3">
      <c r="A1232" s="8">
        <v>43489</v>
      </c>
      <c r="B1232" s="10">
        <f>VALUE("2.1343981417796987")</f>
        <v>2.13439814177969</v>
      </c>
      <c r="C1232" s="9">
        <v>1.09110851828592</v>
      </c>
    </row>
    <row r="1233" ht="13.8" spans="1:3">
      <c r="A1233" s="8">
        <v>43490</v>
      </c>
      <c r="B1233" s="10">
        <f>VALUE("2.1452645821796983")</f>
        <v>2.14526458217969</v>
      </c>
      <c r="C1233" s="9">
        <v>1.08614658360348</v>
      </c>
    </row>
    <row r="1234" ht="13.8" spans="1:3">
      <c r="A1234" s="8">
        <v>43493</v>
      </c>
      <c r="B1234" s="10">
        <f>VALUE("2.1398164090796996")</f>
        <v>2.13981640907969</v>
      </c>
      <c r="C1234" s="9">
        <v>1.08332407344296</v>
      </c>
    </row>
    <row r="1235" ht="13.8" spans="1:3">
      <c r="A1235" s="8">
        <v>43494</v>
      </c>
      <c r="B1235" s="10">
        <f>VALUE("2.1374235882796984")</f>
        <v>2.13742358827969</v>
      </c>
      <c r="C1235" s="9">
        <v>1.07001093329383</v>
      </c>
    </row>
    <row r="1236" ht="13.8" spans="1:3">
      <c r="A1236" s="8">
        <v>43495</v>
      </c>
      <c r="B1236" s="10">
        <f>VALUE("2.115975237279702")</f>
        <v>2.1159752372797</v>
      </c>
      <c r="C1236" s="9">
        <v>1.05928035938268</v>
      </c>
    </row>
    <row r="1237" ht="13.8" spans="1:3">
      <c r="A1237" s="8">
        <v>43496</v>
      </c>
      <c r="B1237" s="10">
        <f>VALUE("2.099991797979699")</f>
        <v>2.09999179797969</v>
      </c>
      <c r="C1237" s="9">
        <v>1.05043975885888</v>
      </c>
    </row>
    <row r="1238" ht="13.8" spans="1:3">
      <c r="A1238" s="8">
        <v>43497</v>
      </c>
      <c r="B1238" s="10">
        <f>VALUE("2.078828375979699")</f>
        <v>2.07882837597969</v>
      </c>
      <c r="C1238" s="9">
        <v>1.08006697302693</v>
      </c>
    </row>
    <row r="1239" ht="13.8" spans="1:3">
      <c r="A1239" s="8">
        <v>43498</v>
      </c>
      <c r="B1239" s="10">
        <f t="shared" ref="B1239:B1241" si="5">VALUE("2.1230400445672597")</f>
        <v>2.12304004456725</v>
      </c>
      <c r="C1239" s="9">
        <v>1.08006697302693</v>
      </c>
    </row>
    <row r="1240" ht="13.8" spans="1:3">
      <c r="A1240" s="8">
        <v>43499</v>
      </c>
      <c r="B1240" s="10">
        <f t="shared" si="5"/>
        <v>2.12304004456725</v>
      </c>
      <c r="C1240" s="9">
        <v>1.08006697302693</v>
      </c>
    </row>
    <row r="1241" ht="13.8" spans="1:3">
      <c r="A1241" s="8">
        <v>43507</v>
      </c>
      <c r="B1241" s="10">
        <f t="shared" si="5"/>
        <v>2.12304004456725</v>
      </c>
      <c r="C1241" s="9">
        <v>1.10738063984543</v>
      </c>
    </row>
    <row r="1242" ht="13.8" spans="1:3">
      <c r="A1242" s="8">
        <v>43508</v>
      </c>
      <c r="B1242" s="10">
        <f>VALUE("2.173353615167262")</f>
        <v>2.17335361516726</v>
      </c>
      <c r="C1242" s="9">
        <v>1.11659061316236</v>
      </c>
    </row>
    <row r="1243" ht="13.8" spans="1:3">
      <c r="A1243" s="8">
        <v>43509</v>
      </c>
      <c r="B1243" s="10">
        <f>VALUE("2.2036613936672618")</f>
        <v>2.20366139366726</v>
      </c>
      <c r="C1243" s="9">
        <v>1.13493193666185</v>
      </c>
    </row>
    <row r="1244" ht="13.8" spans="1:3">
      <c r="A1244" s="8">
        <v>43510</v>
      </c>
      <c r="B1244" s="10">
        <f>VALUE("2.2520141635672606")</f>
        <v>2.25201416356726</v>
      </c>
      <c r="C1244" s="9">
        <v>1.13990212098858</v>
      </c>
    </row>
    <row r="1245" ht="13.8" spans="1:3">
      <c r="A1245" s="8">
        <v>43511</v>
      </c>
      <c r="B1245" s="10">
        <f>VALUE("2.2589430831672583")</f>
        <v>2.25894308316725</v>
      </c>
      <c r="C1245" s="9">
        <v>1.13249879462133</v>
      </c>
    </row>
    <row r="1246" ht="13.8" spans="1:3">
      <c r="A1246" s="8">
        <v>43514</v>
      </c>
      <c r="B1246" s="10">
        <f>VALUE("2.2472029269672618")</f>
        <v>2.24720292696726</v>
      </c>
      <c r="C1246" s="9">
        <v>1.1723043847111</v>
      </c>
    </row>
    <row r="1247" ht="13.8" spans="1:3">
      <c r="A1247" s="8">
        <v>43515</v>
      </c>
      <c r="B1247" s="10">
        <f>VALUE("2.32520059636726")</f>
        <v>2.32520059636726</v>
      </c>
      <c r="C1247" s="9">
        <v>1.17388504674002</v>
      </c>
    </row>
    <row r="1248" ht="13.8" spans="1:3">
      <c r="A1248" s="8">
        <v>43516</v>
      </c>
      <c r="B1248" s="10">
        <f>VALUE("2.3189131710672597")</f>
        <v>2.31891317106725</v>
      </c>
      <c r="C1248" s="9">
        <v>1.17397073740502</v>
      </c>
    </row>
    <row r="1249" ht="13.8" spans="1:3">
      <c r="A1249" s="8">
        <v>43517</v>
      </c>
      <c r="B1249" s="10">
        <f>VALUE("2.3337728053672637")</f>
        <v>2.33377280536726</v>
      </c>
      <c r="C1249" s="9">
        <v>1.17183760072175</v>
      </c>
    </row>
    <row r="1250" ht="13.8" spans="1:3">
      <c r="A1250" s="8">
        <v>43518</v>
      </c>
      <c r="B1250" s="10">
        <f>VALUE("2.3203410497672596")</f>
        <v>2.32034104976725</v>
      </c>
      <c r="C1250" s="9">
        <v>1.20155508310134</v>
      </c>
    </row>
    <row r="1251" ht="13.8" spans="1:3">
      <c r="A1251" s="8">
        <v>43521</v>
      </c>
      <c r="B1251" s="10">
        <f>VALUE("2.3641596958672597")</f>
        <v>2.36415969586725</v>
      </c>
      <c r="C1251" s="9">
        <v>1.2687214987994</v>
      </c>
    </row>
    <row r="1252" ht="13.8" spans="1:3">
      <c r="A1252" s="8">
        <v>43522</v>
      </c>
      <c r="B1252" s="10">
        <f>VALUE("2.4940609777672607")</f>
        <v>2.49406097776726</v>
      </c>
      <c r="C1252" s="9">
        <v>1.2672619405427</v>
      </c>
    </row>
    <row r="1253" ht="13.8" spans="1:3">
      <c r="A1253" s="8">
        <v>43523</v>
      </c>
      <c r="B1253" s="10">
        <f>VALUE("2.4957263999672588")</f>
        <v>2.49572639996725</v>
      </c>
      <c r="C1253" s="9">
        <v>1.26206584674928</v>
      </c>
    </row>
    <row r="1254" ht="13.8" spans="1:3">
      <c r="A1254" s="8">
        <v>43524</v>
      </c>
      <c r="B1254" s="10">
        <f>VALUE("2.4919328392672604")</f>
        <v>2.49193283926726</v>
      </c>
      <c r="C1254" s="9">
        <v>1.26392883273318</v>
      </c>
    </row>
    <row r="1255" ht="13.8" spans="1:3">
      <c r="A1255" s="8">
        <v>43525</v>
      </c>
      <c r="B1255" s="10">
        <f>VALUE("2.490826269667261")</f>
        <v>2.49082626966726</v>
      </c>
      <c r="C1255" s="9">
        <v>1.27447572630196</v>
      </c>
    </row>
    <row r="1256" ht="13.8" spans="1:3">
      <c r="A1256" s="8">
        <v>43528</v>
      </c>
      <c r="B1256" s="10">
        <f>VALUE("2.5161368622203986")</f>
        <v>2.51613686222039</v>
      </c>
      <c r="C1256" s="9">
        <v>1.29736891679907</v>
      </c>
    </row>
    <row r="1257" ht="13.8" spans="1:3">
      <c r="A1257" s="8">
        <v>43529</v>
      </c>
      <c r="B1257" s="10">
        <f>VALUE("2.5602853743204")</f>
        <v>2.5602853743204</v>
      </c>
      <c r="C1257" s="9">
        <v>1.33183660975838</v>
      </c>
    </row>
    <row r="1258" ht="13.8" spans="1:3">
      <c r="A1258" s="8">
        <v>43530</v>
      </c>
      <c r="B1258" s="10">
        <f>VALUE("2.628942419020398")</f>
        <v>2.62894241902039</v>
      </c>
      <c r="C1258" s="9">
        <v>1.35566540549392</v>
      </c>
    </row>
    <row r="1259" ht="13.8" spans="1:3">
      <c r="A1259" s="8">
        <v>43531</v>
      </c>
      <c r="B1259" s="10">
        <f>VALUE("2.6680209807203985")</f>
        <v>2.66802098072039</v>
      </c>
      <c r="C1259" s="9">
        <v>1.37291568838377</v>
      </c>
    </row>
    <row r="1260" ht="13.8" spans="1:3">
      <c r="A1260" s="8">
        <v>43532</v>
      </c>
      <c r="B1260" s="10">
        <f>VALUE("2.676120666120399")</f>
        <v>2.67612066612039</v>
      </c>
      <c r="C1260" s="9">
        <v>1.31936458120857</v>
      </c>
    </row>
    <row r="1261" ht="13.8" spans="1:3">
      <c r="A1261" s="8">
        <v>43535</v>
      </c>
      <c r="B1261" s="10">
        <f>VALUE("2.556475635920399")</f>
        <v>2.55647563592039</v>
      </c>
      <c r="C1261" s="9">
        <v>1.37235373166875</v>
      </c>
    </row>
    <row r="1262" ht="13.8" spans="1:3">
      <c r="A1262" s="8">
        <v>43536</v>
      </c>
      <c r="B1262" s="10">
        <f>VALUE("2.6525560379203994")</f>
        <v>2.65255603792039</v>
      </c>
      <c r="C1262" s="9">
        <v>1.39615242123288</v>
      </c>
    </row>
    <row r="1263" ht="13.8" spans="1:3">
      <c r="A1263" s="8">
        <v>43537</v>
      </c>
      <c r="B1263" s="10">
        <f>VALUE("2.706692217820399")</f>
        <v>2.70669221782039</v>
      </c>
      <c r="C1263" s="9">
        <v>1.36442682955355</v>
      </c>
    </row>
    <row r="1264" ht="13.8" spans="1:3">
      <c r="A1264" s="8">
        <v>43538</v>
      </c>
      <c r="B1264" s="10">
        <f>VALUE("2.661980694220398")</f>
        <v>2.66198069422039</v>
      </c>
      <c r="C1264" s="9">
        <v>1.33264512520219</v>
      </c>
    </row>
    <row r="1265" ht="13.8" spans="1:3">
      <c r="A1265" s="8">
        <v>43539</v>
      </c>
      <c r="B1265" s="10">
        <f>VALUE("2.607630904920398")</f>
        <v>2.60763090492039</v>
      </c>
      <c r="C1265" s="9">
        <v>1.3478632792487</v>
      </c>
    </row>
    <row r="1266" ht="13.8" spans="1:3">
      <c r="A1266" s="8">
        <v>43542</v>
      </c>
      <c r="B1266" s="10">
        <f>VALUE("2.6461933449204")</f>
        <v>2.6461933449204</v>
      </c>
      <c r="C1266" s="9">
        <v>1.38362204154048</v>
      </c>
    </row>
    <row r="1267" ht="13.8" spans="1:3">
      <c r="A1267" s="8">
        <v>43543</v>
      </c>
      <c r="B1267" s="10">
        <f>VALUE("2.7191180670204007")</f>
        <v>2.7191180670204</v>
      </c>
      <c r="C1267" s="9">
        <v>1.38890309660963</v>
      </c>
    </row>
    <row r="1268" ht="13.8" spans="1:3">
      <c r="A1268" s="8">
        <v>43544</v>
      </c>
      <c r="B1268" s="10">
        <f>VALUE("2.7291328523203995")</f>
        <v>2.72913285232039</v>
      </c>
      <c r="C1268" s="9">
        <v>1.38729479324204</v>
      </c>
    </row>
    <row r="1269" ht="13.8" spans="1:3">
      <c r="A1269" s="8">
        <v>43545</v>
      </c>
      <c r="B1269" s="10">
        <f>VALUE("2.7270814895203994")</f>
        <v>2.72708148952039</v>
      </c>
      <c r="C1269" s="9">
        <v>1.4058294300527</v>
      </c>
    </row>
    <row r="1270" ht="13.8" spans="1:3">
      <c r="A1270" s="8">
        <v>43546</v>
      </c>
      <c r="B1270" s="10">
        <f>VALUE("2.7546543778204016")</f>
        <v>2.7546543778204</v>
      </c>
      <c r="C1270" s="9">
        <v>1.41404441578308</v>
      </c>
    </row>
    <row r="1271" ht="13.8" spans="1:3">
      <c r="A1271" s="8">
        <v>43549</v>
      </c>
      <c r="B1271" s="10">
        <f>VALUE("2.7645014013204")</f>
        <v>2.7645014013204</v>
      </c>
      <c r="C1271" s="9">
        <v>1.39581745549279</v>
      </c>
    </row>
    <row r="1272" ht="13.8" spans="1:3">
      <c r="A1272" s="8">
        <v>43550</v>
      </c>
      <c r="B1272" s="10">
        <f>VALUE("2.7262448943204007")</f>
        <v>2.7262448943204</v>
      </c>
      <c r="C1272" s="9">
        <v>1.35688507013078</v>
      </c>
    </row>
    <row r="1273" ht="13.8" spans="1:3">
      <c r="A1273" s="8">
        <v>43551</v>
      </c>
      <c r="B1273" s="10">
        <f>VALUE("2.6591902845203976")</f>
        <v>2.65919028452039</v>
      </c>
      <c r="C1273" s="9">
        <v>1.3702154892605</v>
      </c>
    </row>
    <row r="1274" ht="13.8" spans="1:3">
      <c r="A1274" s="8">
        <v>43552</v>
      </c>
      <c r="B1274" s="10">
        <f>VALUE("2.6862225555204002")</f>
        <v>2.6862225555204</v>
      </c>
      <c r="C1274" s="9">
        <v>1.35065877685442</v>
      </c>
    </row>
    <row r="1275" ht="13.8" spans="1:3">
      <c r="A1275" s="8">
        <v>43553</v>
      </c>
      <c r="B1275" s="10">
        <f>VALUE("2.643629248320401")</f>
        <v>2.6436292483204</v>
      </c>
      <c r="C1275" s="9">
        <v>1.39531065569833</v>
      </c>
    </row>
    <row r="1276" ht="13.8" spans="1:3">
      <c r="A1276" s="8">
        <v>43556</v>
      </c>
      <c r="B1276" s="10">
        <f>VALUE("2.7242298602204005")</f>
        <v>2.7242298602204</v>
      </c>
      <c r="C1276" s="9">
        <v>1.44817422544518</v>
      </c>
    </row>
    <row r="1277" ht="13.8" spans="1:3">
      <c r="A1277" s="8">
        <v>43557</v>
      </c>
      <c r="B1277" s="10">
        <f>VALUE("2.812654726268279")</f>
        <v>2.81265472626827</v>
      </c>
      <c r="C1277" s="9">
        <v>1.45262898306283</v>
      </c>
    </row>
    <row r="1278" ht="13.8" spans="1:3">
      <c r="A1278" s="8">
        <v>43558</v>
      </c>
      <c r="B1278" s="10">
        <f>VALUE("2.8233688817682796")</f>
        <v>2.82336888176827</v>
      </c>
      <c r="C1278" s="9">
        <v>1.46784233320062</v>
      </c>
    </row>
    <row r="1279" ht="13.8" spans="1:3">
      <c r="A1279" s="8">
        <v>43559</v>
      </c>
      <c r="B1279" s="10">
        <f>VALUE("2.8683783924682813")</f>
        <v>2.86837839246828</v>
      </c>
      <c r="C1279" s="9">
        <v>1.47677624524986</v>
      </c>
    </row>
    <row r="1280" ht="13.8" spans="1:3">
      <c r="A1280" s="8">
        <v>43563</v>
      </c>
      <c r="B1280" s="10">
        <f>VALUE("2.89712091946828")</f>
        <v>2.89712091946828</v>
      </c>
      <c r="C1280" s="9">
        <v>1.47075805428115</v>
      </c>
    </row>
    <row r="1281" ht="13.8" spans="1:3">
      <c r="A1281" s="8">
        <v>43564</v>
      </c>
      <c r="B1281" s="10">
        <f>VALUE("2.89976105396828")</f>
        <v>2.89976105396828</v>
      </c>
      <c r="C1281" s="9">
        <v>1.47337802058337</v>
      </c>
    </row>
    <row r="1282" ht="13.8" spans="1:3">
      <c r="A1282" s="8">
        <v>43565</v>
      </c>
      <c r="B1282" s="10">
        <f>VALUE("2.90334680076828")</f>
        <v>2.90334680076828</v>
      </c>
      <c r="C1282" s="9">
        <v>1.47154561864661</v>
      </c>
    </row>
    <row r="1283" ht="13.8" spans="1:3">
      <c r="A1283" s="8">
        <v>43566</v>
      </c>
      <c r="B1283" s="10">
        <f>VALUE("2.9053229150682793")</f>
        <v>2.90532291506827</v>
      </c>
      <c r="C1283" s="9">
        <v>1.44046206559524</v>
      </c>
    </row>
    <row r="1284" ht="13.8" spans="1:3">
      <c r="A1284" s="8">
        <v>43567</v>
      </c>
      <c r="B1284" s="10">
        <f>VALUE("2.84752123676828")</f>
        <v>2.84752123676828</v>
      </c>
      <c r="C1284" s="9">
        <v>1.43724085616217</v>
      </c>
    </row>
    <row r="1285" ht="13.8" spans="1:3">
      <c r="A1285" s="8">
        <v>43570</v>
      </c>
      <c r="B1285" s="10">
        <f>VALUE("2.8503667140682816")</f>
        <v>2.85036671406828</v>
      </c>
      <c r="C1285" s="9">
        <v>1.42255621264867</v>
      </c>
    </row>
    <row r="1286" ht="13.8" spans="1:3">
      <c r="A1286" s="8">
        <v>43571</v>
      </c>
      <c r="B1286" s="10">
        <f>VALUE("2.8254947897682827")</f>
        <v>2.82549478976828</v>
      </c>
      <c r="C1286" s="9">
        <v>1.45299654495843</v>
      </c>
    </row>
    <row r="1287" ht="13.8" spans="1:3">
      <c r="A1287" s="8">
        <v>43572</v>
      </c>
      <c r="B1287" s="10">
        <f>VALUE("2.8820798403682804")</f>
        <v>2.88207984036828</v>
      </c>
      <c r="C1287" s="9">
        <v>1.46072246259931</v>
      </c>
    </row>
    <row r="1288" ht="13.8" spans="1:3">
      <c r="A1288" s="8">
        <v>43573</v>
      </c>
      <c r="B1288" s="10">
        <f>VALUE("2.89634586156828")</f>
        <v>2.89634586156828</v>
      </c>
      <c r="C1288" s="9">
        <v>1.4525337348831</v>
      </c>
    </row>
    <row r="1289" ht="13.8" spans="1:3">
      <c r="A1289" s="8">
        <v>43574</v>
      </c>
      <c r="B1289" s="10">
        <f>VALUE("2.880573070768279")</f>
        <v>2.88057307076827</v>
      </c>
      <c r="C1289" s="9">
        <v>1.46133892229967</v>
      </c>
    </row>
    <row r="1290" ht="13.8" spans="1:3">
      <c r="A1290" s="8">
        <v>43577</v>
      </c>
      <c r="B1290" s="10">
        <f>VALUE("2.8976079976682807")</f>
        <v>2.89760799766828</v>
      </c>
      <c r="C1290" s="9">
        <v>1.4394225098084</v>
      </c>
    </row>
    <row r="1291" ht="13.8" spans="1:3">
      <c r="A1291" s="8">
        <v>43578</v>
      </c>
      <c r="B1291" s="10">
        <f>VALUE("2.8444223725682796")</f>
        <v>2.84442237256827</v>
      </c>
      <c r="C1291" s="9">
        <v>1.41553392930307</v>
      </c>
    </row>
    <row r="1292" ht="13.8" spans="1:3">
      <c r="A1292" s="8">
        <v>43579</v>
      </c>
      <c r="B1292" s="10">
        <f>VALUE("2.7943685890682786")</f>
        <v>2.79436858906827</v>
      </c>
      <c r="C1292" s="9">
        <v>1.42852792391414</v>
      </c>
    </row>
    <row r="1293" ht="13.8" spans="1:3">
      <c r="A1293" s="8">
        <v>43580</v>
      </c>
      <c r="B1293" s="10">
        <f>VALUE("2.8224834783682797")</f>
        <v>2.82248347836827</v>
      </c>
      <c r="C1293" s="9">
        <v>1.37286641688018</v>
      </c>
    </row>
    <row r="1294" ht="13.8" spans="1:3">
      <c r="A1294" s="8">
        <v>43581</v>
      </c>
      <c r="B1294" s="10">
        <f>VALUE("2.7223142766682793")</f>
        <v>2.72231427666827</v>
      </c>
      <c r="C1294" s="9">
        <v>1.36019295113168</v>
      </c>
    </row>
    <row r="1295" ht="13.8" spans="1:3">
      <c r="A1295" s="8">
        <v>43583</v>
      </c>
      <c r="B1295" s="10">
        <f>VALUE("2.682194908268281")</f>
        <v>2.68219490826828</v>
      </c>
      <c r="C1295" s="9">
        <v>1.36019295113168</v>
      </c>
    </row>
    <row r="1296" ht="13.8" spans="1:3">
      <c r="A1296" s="8">
        <v>43584</v>
      </c>
      <c r="B1296" s="10">
        <f>VALUE("2.682194908268281")</f>
        <v>2.68219490826828</v>
      </c>
      <c r="C1296" s="9">
        <v>1.32437000258305</v>
      </c>
    </row>
    <row r="1297" ht="13.8" spans="1:3">
      <c r="A1297" s="8">
        <v>43585</v>
      </c>
      <c r="B1297" s="10">
        <f>VALUE("2.616484983768278")</f>
        <v>2.61648498376827</v>
      </c>
      <c r="C1297" s="9">
        <v>1.33492323429317</v>
      </c>
    </row>
    <row r="1298" ht="13.8" spans="1:3">
      <c r="A1298" s="8">
        <v>43590</v>
      </c>
      <c r="B1298" s="10">
        <f>VALUE("2.6438220975682802")</f>
        <v>2.64382209756828</v>
      </c>
      <c r="C1298" s="9">
        <v>1.33492323429317</v>
      </c>
    </row>
    <row r="1299" ht="13.8" spans="1:3">
      <c r="A1299" s="8">
        <v>43591</v>
      </c>
      <c r="B1299" s="10">
        <f>VALUE("2.6438220975682802")</f>
        <v>2.64382209756828</v>
      </c>
      <c r="C1299" s="9">
        <v>1.23462929041238</v>
      </c>
    </row>
    <row r="1300" ht="13.8" spans="1:3">
      <c r="A1300" s="8">
        <v>43592</v>
      </c>
      <c r="B1300" s="10">
        <f>VALUE("2.4461768498892993")</f>
        <v>2.44617684988929</v>
      </c>
      <c r="C1300" s="9">
        <v>1.2508785493906</v>
      </c>
    </row>
    <row r="1301" ht="13.8" spans="1:3">
      <c r="A1301" s="8">
        <v>43593</v>
      </c>
      <c r="B1301" s="10">
        <f>VALUE("2.494677054789299")</f>
        <v>2.49467705478929</v>
      </c>
      <c r="C1301" s="9">
        <v>1.24442410817699</v>
      </c>
    </row>
    <row r="1302" ht="13.8" spans="1:3">
      <c r="A1302" s="8">
        <v>43594</v>
      </c>
      <c r="B1302" s="10">
        <f>VALUE("2.4882693339892987")</f>
        <v>2.48826933398929</v>
      </c>
      <c r="C1302" s="9">
        <v>1.2295020358764</v>
      </c>
    </row>
    <row r="1303" ht="13.8" spans="1:3">
      <c r="A1303" s="8">
        <v>43595</v>
      </c>
      <c r="B1303" s="10">
        <f>VALUE("2.456836476989299")</f>
        <v>2.45683647698929</v>
      </c>
      <c r="C1303" s="9">
        <v>1.27374583399251</v>
      </c>
    </row>
    <row r="1304" ht="13.8" spans="1:3">
      <c r="A1304" s="8">
        <v>43598</v>
      </c>
      <c r="B1304" s="10">
        <f>VALUE("2.538915841889299")</f>
        <v>2.53891584188929</v>
      </c>
      <c r="C1304" s="9">
        <v>1.25905276477523</v>
      </c>
    </row>
    <row r="1305" ht="13.8" spans="1:3">
      <c r="A1305" s="8">
        <v>43599</v>
      </c>
      <c r="B1305" s="10">
        <f>VALUE("2.510038139589299")</f>
        <v>2.51003813958929</v>
      </c>
      <c r="C1305" s="9">
        <v>1.24891878099433</v>
      </c>
    </row>
    <row r="1306" ht="13.8" spans="1:3">
      <c r="A1306" s="8">
        <v>43600</v>
      </c>
      <c r="B1306" s="10">
        <f>VALUE("2.4941880783892985")</f>
        <v>2.49418807838929</v>
      </c>
      <c r="C1306" s="9">
        <v>1.27682234768277</v>
      </c>
    </row>
    <row r="1307" ht="13.8" spans="1:3">
      <c r="A1307" s="8">
        <v>43601</v>
      </c>
      <c r="B1307" s="10">
        <f>VALUE("2.5504621841893")</f>
        <v>2.5504621841893</v>
      </c>
      <c r="C1307" s="9">
        <v>1.28482143418557</v>
      </c>
    </row>
    <row r="1308" ht="13.8" spans="1:3">
      <c r="A1308" s="8">
        <v>43602</v>
      </c>
      <c r="B1308" s="10">
        <f>VALUE("2.5698814397892993")</f>
        <v>2.56988143978929</v>
      </c>
      <c r="C1308" s="9">
        <v>1.24312561919491</v>
      </c>
    </row>
    <row r="1309" ht="13.8" spans="1:3">
      <c r="A1309" s="8">
        <v>43605</v>
      </c>
      <c r="B1309" s="10">
        <f>VALUE("2.484288685989299")</f>
        <v>2.48428868598929</v>
      </c>
      <c r="C1309" s="9">
        <v>1.23834175610279</v>
      </c>
    </row>
    <row r="1310" ht="13.8" spans="1:3">
      <c r="A1310" s="8">
        <v>43606</v>
      </c>
      <c r="B1310" s="10">
        <f>VALUE("2.473122504989299")</f>
        <v>2.47312250498929</v>
      </c>
      <c r="C1310" s="9">
        <v>1.26005079567568</v>
      </c>
    </row>
    <row r="1311" ht="13.8" spans="1:3">
      <c r="A1311" s="8">
        <v>43607</v>
      </c>
      <c r="B1311" s="10">
        <f>VALUE("2.516607036089299")</f>
        <v>2.51660703608929</v>
      </c>
      <c r="C1311" s="9">
        <v>1.2516302227731</v>
      </c>
    </row>
    <row r="1312" ht="13.8" spans="1:3">
      <c r="A1312" s="8">
        <v>43608</v>
      </c>
      <c r="B1312" s="10">
        <f>VALUE("2.5027798546892996")</f>
        <v>2.50277985468929</v>
      </c>
      <c r="C1312" s="9">
        <v>1.22560543711923</v>
      </c>
    </row>
    <row r="1313" ht="13.8" spans="1:3">
      <c r="A1313" s="8">
        <v>43609</v>
      </c>
      <c r="B1313" s="10">
        <f>VALUE("2.4529928198892974")</f>
        <v>2.45299281988929</v>
      </c>
      <c r="C1313" s="9">
        <v>1.21776754564782</v>
      </c>
    </row>
    <row r="1314" ht="13.8" spans="1:3">
      <c r="A1314" s="8">
        <v>43612</v>
      </c>
      <c r="B1314" s="10">
        <f>VALUE("2.4336610739892985")</f>
        <v>2.43366107398929</v>
      </c>
      <c r="C1314" s="9">
        <v>1.24824839678979</v>
      </c>
    </row>
    <row r="1315" ht="13.8" spans="1:3">
      <c r="A1315" s="8">
        <v>43613</v>
      </c>
      <c r="B1315" s="10">
        <f>VALUE("2.4950481966892983")</f>
        <v>2.49504819668929</v>
      </c>
      <c r="C1315" s="9">
        <v>1.246371728469</v>
      </c>
    </row>
    <row r="1316" ht="13.8" spans="1:3">
      <c r="A1316" s="8">
        <v>43614</v>
      </c>
      <c r="B1316" s="10">
        <f>VALUE("2.497250668189299")</f>
        <v>2.49725066818929</v>
      </c>
      <c r="C1316" s="9">
        <v>1.24671838958895</v>
      </c>
    </row>
    <row r="1317" ht="13.8" spans="1:3">
      <c r="A1317" s="8">
        <v>43615</v>
      </c>
      <c r="B1317" s="10">
        <f>VALUE("2.4990477560892987")</f>
        <v>2.49904775608929</v>
      </c>
      <c r="C1317" s="9">
        <v>1.23905708577794</v>
      </c>
    </row>
    <row r="1318" ht="13.8" spans="1:3">
      <c r="A1318" s="8">
        <v>43616</v>
      </c>
      <c r="B1318" s="10">
        <f>VALUE("2.487848134389299")</f>
        <v>2.48784813438929</v>
      </c>
      <c r="C1318" s="9">
        <v>1.23543466193687</v>
      </c>
    </row>
    <row r="1319" ht="13.8" spans="1:3">
      <c r="A1319" s="8">
        <v>43619</v>
      </c>
      <c r="B1319" s="10">
        <f>VALUE("2.4795581295892983")</f>
        <v>2.47955812958929</v>
      </c>
      <c r="C1319" s="9">
        <v>1.22080029598114</v>
      </c>
    </row>
    <row r="1320" ht="13.8" spans="1:3">
      <c r="A1320" s="8">
        <v>43620</v>
      </c>
      <c r="B1320" s="10">
        <f>VALUE("2.453654530293659")</f>
        <v>2.45365453029365</v>
      </c>
      <c r="C1320" s="9">
        <v>1.2061113012833</v>
      </c>
    </row>
    <row r="1321" ht="13.8" spans="1:3">
      <c r="A1321" s="8">
        <v>43621</v>
      </c>
      <c r="B1321" s="10">
        <f>VALUE("2.4222330814936592")</f>
        <v>2.42223308149365</v>
      </c>
      <c r="C1321" s="9">
        <v>1.20319666171102</v>
      </c>
    </row>
    <row r="1322" ht="13.8" spans="1:3">
      <c r="A1322" s="8">
        <v>43622</v>
      </c>
      <c r="B1322" s="10">
        <f>VALUE("2.428563552193658")</f>
        <v>2.42856355219365</v>
      </c>
      <c r="C1322" s="9">
        <v>1.17677765372571</v>
      </c>
    </row>
    <row r="1323" ht="13.8" spans="1:3">
      <c r="A1323" s="8">
        <v>43626</v>
      </c>
      <c r="B1323" s="10">
        <f>VALUE("2.384120740693658")</f>
        <v>2.38412074069365</v>
      </c>
      <c r="C1323" s="9">
        <v>1.18846797817567</v>
      </c>
    </row>
    <row r="1324" ht="13.8" spans="1:3">
      <c r="A1324" s="8">
        <v>43627</v>
      </c>
      <c r="B1324" s="10">
        <f>VALUE("2.4126802969936594")</f>
        <v>2.41268029699365</v>
      </c>
      <c r="C1324" s="9">
        <v>1.23278667702568</v>
      </c>
    </row>
    <row r="1325" ht="13.8" spans="1:3">
      <c r="A1325" s="8">
        <v>43628</v>
      </c>
      <c r="B1325" s="10">
        <f>VALUE("2.5018604991936595")</f>
        <v>2.50186049919365</v>
      </c>
      <c r="C1325" s="9">
        <v>1.22323416741094</v>
      </c>
    </row>
    <row r="1326" ht="13.8" spans="1:3">
      <c r="A1326" s="8">
        <v>43629</v>
      </c>
      <c r="B1326" s="10">
        <f>VALUE("2.4871404350936595")</f>
        <v>2.48714043509365</v>
      </c>
      <c r="C1326" s="9">
        <v>1.22679517164416</v>
      </c>
    </row>
    <row r="1327" ht="13.8" spans="1:3">
      <c r="A1327" s="8">
        <v>43630</v>
      </c>
      <c r="B1327" s="10">
        <f>VALUE("2.4958290629936575")</f>
        <v>2.49582906299365</v>
      </c>
      <c r="C1327" s="9">
        <v>1.20613992352479</v>
      </c>
    </row>
    <row r="1328" ht="13.8" spans="1:3">
      <c r="A1328" s="8">
        <v>43633</v>
      </c>
      <c r="B1328" s="10">
        <f>VALUE("2.4519039612936586")</f>
        <v>2.45190396129365</v>
      </c>
      <c r="C1328" s="9">
        <v>1.20797390999689</v>
      </c>
    </row>
    <row r="1329" ht="13.8" spans="1:3">
      <c r="A1329" s="8">
        <v>43634</v>
      </c>
      <c r="B1329" s="10">
        <f>VALUE("2.4594477487936586")</f>
        <v>2.45944774879365</v>
      </c>
      <c r="C1329" s="9">
        <v>1.20654740062008</v>
      </c>
    </row>
    <row r="1330" ht="13.8" spans="1:3">
      <c r="A1330" s="8">
        <v>43635</v>
      </c>
      <c r="B1330" s="10">
        <f>VALUE("2.4597684234936583")</f>
        <v>2.45976842349365</v>
      </c>
      <c r="C1330" s="9">
        <v>1.2220832917288</v>
      </c>
    </row>
    <row r="1331" ht="13.8" spans="1:3">
      <c r="A1331" s="8">
        <v>43636</v>
      </c>
      <c r="B1331" s="10">
        <f>VALUE("2.4862988959936585")</f>
        <v>2.48629889599365</v>
      </c>
      <c r="C1331" s="9">
        <v>1.24618266573674</v>
      </c>
    </row>
    <row r="1332" ht="13.8" spans="1:3">
      <c r="A1332" s="8">
        <v>43637</v>
      </c>
      <c r="B1332" s="10">
        <f>VALUE("2.533447235293659")</f>
        <v>2.53344723529365</v>
      </c>
      <c r="C1332" s="9">
        <v>1.26292624943756</v>
      </c>
    </row>
    <row r="1333" ht="13.8" spans="1:3">
      <c r="A1333" s="8">
        <v>43640</v>
      </c>
      <c r="B1333" s="10">
        <f>VALUE("2.564796696393658")</f>
        <v>2.56479669639365</v>
      </c>
      <c r="C1333" s="9">
        <v>1.26365551296314</v>
      </c>
    </row>
    <row r="1334" ht="13.8" spans="1:3">
      <c r="A1334" s="8">
        <v>43641</v>
      </c>
      <c r="B1334" s="10">
        <f>VALUE("2.56395255029366")</f>
        <v>2.56395255029366</v>
      </c>
      <c r="C1334" s="9">
        <v>1.25127692169554</v>
      </c>
    </row>
    <row r="1335" ht="13.8" spans="1:3">
      <c r="A1335" s="8">
        <v>43642</v>
      </c>
      <c r="B1335" s="10">
        <f>VALUE("2.5404303607936587")</f>
        <v>2.54043036079365</v>
      </c>
      <c r="C1335" s="9">
        <v>1.24815951190276</v>
      </c>
    </row>
    <row r="1336" ht="13.8" spans="1:3">
      <c r="A1336" s="8">
        <v>43643</v>
      </c>
      <c r="B1336" s="10">
        <f>VALUE("2.533748258193658")</f>
        <v>2.53374825819365</v>
      </c>
      <c r="C1336" s="9">
        <v>1.25944987951244</v>
      </c>
    </row>
    <row r="1337" ht="13.8" spans="1:3">
      <c r="A1337" s="8">
        <v>43644</v>
      </c>
      <c r="B1337" s="10">
        <f>VALUE("2.548755418593658")</f>
        <v>2.54875541859365</v>
      </c>
      <c r="C1337" s="9">
        <v>1.24511272711359</v>
      </c>
    </row>
    <row r="1338" ht="13.8" spans="1:3">
      <c r="A1338" s="8">
        <v>43647</v>
      </c>
      <c r="B1338" s="10">
        <f>VALUE("2.522766102593659")</f>
        <v>2.52276610259365</v>
      </c>
      <c r="C1338" s="9">
        <v>1.28278495415789</v>
      </c>
    </row>
    <row r="1339" ht="13.8" spans="1:3">
      <c r="A1339" s="8">
        <v>43648</v>
      </c>
      <c r="B1339" s="10">
        <f>VALUE("2.5971482252573783")</f>
        <v>2.59714822525737</v>
      </c>
      <c r="C1339" s="9">
        <v>1.27879798658377</v>
      </c>
    </row>
    <row r="1340" ht="13.8" spans="1:3">
      <c r="A1340" s="8">
        <v>43649</v>
      </c>
      <c r="B1340" s="10">
        <f>VALUE("2.598118821957381")</f>
        <v>2.59811882195738</v>
      </c>
      <c r="C1340" s="9">
        <v>1.26781003886136</v>
      </c>
    </row>
    <row r="1341" ht="13.8" spans="1:3">
      <c r="A1341" s="8">
        <v>43650</v>
      </c>
      <c r="B1341" s="10">
        <f>VALUE("2.580239750757379")</f>
        <v>2.58023975075737</v>
      </c>
      <c r="C1341" s="9">
        <v>1.26386077316773</v>
      </c>
    </row>
    <row r="1342" ht="13.8" spans="1:3">
      <c r="A1342" s="8">
        <v>43651</v>
      </c>
      <c r="B1342" s="10">
        <f>VALUE("2.576360252257377")</f>
        <v>2.57636025225737</v>
      </c>
      <c r="C1342" s="9">
        <v>1.26829727090197</v>
      </c>
    </row>
    <row r="1343" ht="13.8" spans="1:3">
      <c r="A1343" s="8">
        <v>43654</v>
      </c>
      <c r="B1343" s="10">
        <f>VALUE("2.5833636276573806")</f>
        <v>2.58336362765738</v>
      </c>
      <c r="C1343" s="9">
        <v>1.22506732388833</v>
      </c>
    </row>
    <row r="1344" ht="13.8" spans="1:3">
      <c r="A1344" s="8">
        <v>43655</v>
      </c>
      <c r="B1344" s="10">
        <f>VALUE("2.499390856857378")</f>
        <v>2.49939085685737</v>
      </c>
      <c r="C1344" s="9">
        <v>1.22779443496099</v>
      </c>
    </row>
    <row r="1345" ht="13.8" spans="1:3">
      <c r="A1345" s="8">
        <v>43656</v>
      </c>
      <c r="B1345" s="10">
        <f>VALUE("2.5099452631573773")</f>
        <v>2.50994526315737</v>
      </c>
      <c r="C1345" s="9">
        <v>1.21829763559661</v>
      </c>
    </row>
    <row r="1346" ht="13.8" spans="1:3">
      <c r="A1346" s="8">
        <v>43657</v>
      </c>
      <c r="B1346" s="10">
        <f>VALUE("2.49300880455738")</f>
        <v>2.49300880455738</v>
      </c>
      <c r="C1346" s="9">
        <v>1.21846929359151</v>
      </c>
    </row>
    <row r="1347" ht="13.8" spans="1:3">
      <c r="A1347" s="8">
        <v>43658</v>
      </c>
      <c r="B1347" s="10">
        <f>VALUE("2.4943129911573787")</f>
        <v>2.49431299115737</v>
      </c>
      <c r="C1347" s="9">
        <v>1.22275017989507</v>
      </c>
    </row>
    <row r="1348" ht="13.8" spans="1:3">
      <c r="A1348" s="8">
        <v>43661</v>
      </c>
      <c r="B1348" s="10">
        <f>VALUE("2.5055407774573792")</f>
        <v>2.50554077745737</v>
      </c>
      <c r="C1348" s="9">
        <v>1.23878577811626</v>
      </c>
    </row>
    <row r="1349" ht="13.8" spans="1:3">
      <c r="A1349" s="8">
        <v>43662</v>
      </c>
      <c r="B1349" s="10">
        <f>VALUE("2.5287519664573805")</f>
        <v>2.52875196645738</v>
      </c>
      <c r="C1349" s="9">
        <v>1.24047632641328</v>
      </c>
    </row>
    <row r="1350" ht="13.8" spans="1:3">
      <c r="A1350" s="8">
        <v>43663</v>
      </c>
      <c r="B1350" s="10">
        <f>VALUE("2.54066209865738")</f>
        <v>2.54066209865738</v>
      </c>
      <c r="C1350" s="9">
        <v>1.23973164510735</v>
      </c>
    </row>
    <row r="1351" ht="13.8" spans="1:3">
      <c r="A1351" s="8">
        <v>43664</v>
      </c>
      <c r="B1351" s="10">
        <f>VALUE("2.5459482707573815")</f>
        <v>2.54594827075738</v>
      </c>
      <c r="C1351" s="9">
        <v>1.21835895459904</v>
      </c>
    </row>
    <row r="1352" ht="13.8" spans="1:3">
      <c r="A1352" s="8">
        <v>43665</v>
      </c>
      <c r="B1352" s="10">
        <f>VALUE("2.5031946840573793")</f>
        <v>2.50319468405737</v>
      </c>
      <c r="C1352" s="9">
        <v>1.22705669542892</v>
      </c>
    </row>
    <row r="1353" ht="13.8" spans="1:3">
      <c r="A1353" s="8">
        <v>43668</v>
      </c>
      <c r="B1353" s="10">
        <f>VALUE("2.5220994945573803")</f>
        <v>2.52209949455738</v>
      </c>
      <c r="C1353" s="9">
        <v>1.20137328911055</v>
      </c>
    </row>
    <row r="1354" ht="13.8" spans="1:3">
      <c r="A1354" s="8">
        <v>43669</v>
      </c>
      <c r="B1354" s="10">
        <f>VALUE("2.4685691867573794")</f>
        <v>2.46856918675737</v>
      </c>
      <c r="C1354" s="9">
        <v>1.21328077035581</v>
      </c>
    </row>
    <row r="1355" ht="13.8" spans="1:3">
      <c r="A1355" s="8">
        <v>43670</v>
      </c>
      <c r="B1355" s="10">
        <f>VALUE("2.489578924257379")</f>
        <v>2.48957892425737</v>
      </c>
      <c r="C1355" s="9">
        <v>1.22563232391726</v>
      </c>
    </row>
    <row r="1356" ht="13.8" spans="1:3">
      <c r="A1356" s="8">
        <v>43671</v>
      </c>
      <c r="B1356" s="10">
        <f>VALUE("2.5160561364573795")</f>
        <v>2.51605613645737</v>
      </c>
      <c r="C1356" s="9">
        <v>1.23031452523423</v>
      </c>
    </row>
    <row r="1357" ht="13.8" spans="1:3">
      <c r="A1357" s="8">
        <v>43672</v>
      </c>
      <c r="B1357" s="10">
        <f>VALUE("2.524260990757379")</f>
        <v>2.52426099075737</v>
      </c>
      <c r="C1357" s="9">
        <v>1.23194098787982</v>
      </c>
    </row>
    <row r="1358" ht="13.8" spans="1:3">
      <c r="A1358" s="8">
        <v>43675</v>
      </c>
      <c r="B1358" s="10">
        <f>VALUE("2.5228822116573806")</f>
        <v>2.52288221165738</v>
      </c>
      <c r="C1358" s="9">
        <v>1.2316664356934</v>
      </c>
    </row>
    <row r="1359" ht="13.8" spans="1:3">
      <c r="A1359" s="8">
        <v>43676</v>
      </c>
      <c r="B1359" s="10">
        <f>VALUE("2.5207442363573795")</f>
        <v>2.52074423635737</v>
      </c>
      <c r="C1359" s="9">
        <v>1.23818043531462</v>
      </c>
    </row>
    <row r="1360" ht="13.8" spans="1:3">
      <c r="A1360" s="8">
        <v>43677</v>
      </c>
      <c r="B1360" s="10">
        <f>VALUE("2.5317482339573796")</f>
        <v>2.53174823395737</v>
      </c>
      <c r="C1360" s="9">
        <v>1.23322197151911</v>
      </c>
    </row>
    <row r="1361" ht="13.8" spans="1:3">
      <c r="A1361" s="8">
        <v>43678</v>
      </c>
      <c r="B1361" s="10">
        <f>VALUE("2.5167789019573776")</f>
        <v>2.51677890195737</v>
      </c>
      <c r="C1361" s="9">
        <v>1.22498892711616</v>
      </c>
    </row>
    <row r="1362" ht="13.8" spans="1:3">
      <c r="A1362" s="8">
        <v>43679</v>
      </c>
      <c r="B1362" s="10">
        <f>VALUE("2.5030071086540002")</f>
        <v>2.503007108654</v>
      </c>
      <c r="C1362" s="9">
        <v>1.20975998313853</v>
      </c>
    </row>
    <row r="1363" ht="13.8" spans="1:3">
      <c r="A1363" s="8">
        <v>43682</v>
      </c>
      <c r="B1363" s="10">
        <f>VALUE("2.4572162967540008")</f>
        <v>2.457216296754</v>
      </c>
      <c r="C1363" s="9">
        <v>1.19518849556921</v>
      </c>
    </row>
    <row r="1364" ht="13.8" spans="1:3">
      <c r="A1364" s="8">
        <v>43683</v>
      </c>
      <c r="B1364" s="10">
        <f>VALUE("2.420606393954002")</f>
        <v>2.420606393954</v>
      </c>
      <c r="C1364" s="9">
        <v>1.16967951389474</v>
      </c>
    </row>
    <row r="1365" ht="13.8" spans="1:3">
      <c r="A1365" s="8">
        <v>43684</v>
      </c>
      <c r="B1365" s="10">
        <f>VALUE("2.3599797590540024")</f>
        <v>2.359979759054</v>
      </c>
      <c r="C1365" s="9">
        <v>1.16359323820924</v>
      </c>
    </row>
    <row r="1366" ht="13.8" spans="1:3">
      <c r="A1366" s="8">
        <v>43685</v>
      </c>
      <c r="B1366" s="10">
        <f>VALUE("2.3516487702539988")</f>
        <v>2.35164877025399</v>
      </c>
      <c r="C1366" s="9">
        <v>1.1710724462132</v>
      </c>
    </row>
    <row r="1367" ht="13.8" spans="1:3">
      <c r="A1367" s="8">
        <v>43686</v>
      </c>
      <c r="B1367" s="10">
        <f>VALUE("2.3700743380540006")</f>
        <v>2.370074338054</v>
      </c>
      <c r="C1367" s="9">
        <v>1.15705099361684</v>
      </c>
    </row>
    <row r="1368" ht="13.8" spans="1:3">
      <c r="A1368" s="8">
        <v>43689</v>
      </c>
      <c r="B1368" s="10">
        <f>VALUE("2.341865658854")</f>
        <v>2.341865658854</v>
      </c>
      <c r="C1368" s="9">
        <v>1.17835227942954</v>
      </c>
    </row>
    <row r="1369" ht="13.8" spans="1:3">
      <c r="A1369" s="8">
        <v>43690</v>
      </c>
      <c r="B1369" s="10">
        <f>VALUE("2.3803234097539985")</f>
        <v>2.38032340975399</v>
      </c>
      <c r="C1369" s="9">
        <v>1.17164778344885</v>
      </c>
    </row>
    <row r="1370" ht="13.8" spans="1:3">
      <c r="A1370" s="8">
        <v>43691</v>
      </c>
      <c r="B1370" s="10">
        <f>VALUE("2.3685787894540007")</f>
        <v>2.368578789454</v>
      </c>
      <c r="C1370" s="9">
        <v>1.17804928106111</v>
      </c>
    </row>
    <row r="1371" ht="13.8" spans="1:3">
      <c r="A1371" s="8">
        <v>43692</v>
      </c>
      <c r="B1371" s="10">
        <f>VALUE("2.382091321154")</f>
        <v>2.382091321154</v>
      </c>
      <c r="C1371" s="9">
        <v>1.18376117883393</v>
      </c>
    </row>
    <row r="1372" ht="13.8" spans="1:3">
      <c r="A1372" s="8">
        <v>43693</v>
      </c>
      <c r="B1372" s="10">
        <f>VALUE("2.3926696651539996")</f>
        <v>2.39266966515399</v>
      </c>
      <c r="C1372" s="9">
        <v>1.18781359023263</v>
      </c>
    </row>
    <row r="1373" ht="13.8" spans="1:3">
      <c r="A1373" s="8">
        <v>43696</v>
      </c>
      <c r="B1373" s="10">
        <f>VALUE("2.393454794853998")</f>
        <v>2.39345479485399</v>
      </c>
      <c r="C1373" s="9">
        <v>1.22613766493315</v>
      </c>
    </row>
    <row r="1374" ht="13.8" spans="1:3">
      <c r="A1374" s="8">
        <v>43697</v>
      </c>
      <c r="B1374" s="10">
        <f>VALUE("2.4680601459539986")</f>
        <v>2.46806014595399</v>
      </c>
      <c r="C1374" s="9">
        <v>1.22552643671454</v>
      </c>
    </row>
    <row r="1375" ht="13.8" spans="1:3">
      <c r="A1375" s="8">
        <v>43698</v>
      </c>
      <c r="B1375" s="10">
        <f>VALUE("2.472225756453999")</f>
        <v>2.47222575645399</v>
      </c>
      <c r="C1375" s="9">
        <v>1.22807054653139</v>
      </c>
    </row>
    <row r="1376" ht="13.8" spans="1:3">
      <c r="A1376" s="8">
        <v>43699</v>
      </c>
      <c r="B1376" s="10">
        <f>VALUE("2.4694844482539993")</f>
        <v>2.46948444825399</v>
      </c>
      <c r="C1376" s="9">
        <v>1.22937663122254</v>
      </c>
    </row>
    <row r="1377" ht="13.8" spans="1:3">
      <c r="A1377" s="8">
        <v>43700</v>
      </c>
      <c r="B1377" s="10">
        <f>VALUE("2.479221449954")</f>
        <v>2.479221449954</v>
      </c>
      <c r="C1377" s="9">
        <v>1.2293736633627</v>
      </c>
    </row>
    <row r="1378" ht="13.8" spans="1:3">
      <c r="A1378" s="8">
        <v>43703</v>
      </c>
      <c r="B1378" s="10">
        <f>VALUE("2.4753766365539986")</f>
        <v>2.47537663655399</v>
      </c>
      <c r="C1378" s="9">
        <v>1.22121355788798</v>
      </c>
    </row>
    <row r="1379" ht="13.8" spans="1:3">
      <c r="A1379" s="8">
        <v>43704</v>
      </c>
      <c r="B1379" s="10">
        <f>VALUE("2.454650286554001")</f>
        <v>2.454650286554</v>
      </c>
      <c r="C1379" s="9">
        <v>1.24150199865239</v>
      </c>
    </row>
    <row r="1380" ht="13.8" spans="1:3">
      <c r="A1380" s="8">
        <v>43705</v>
      </c>
      <c r="B1380" s="10">
        <f>VALUE("2.4999000611539994")</f>
        <v>2.49990006115399</v>
      </c>
      <c r="C1380" s="9">
        <v>1.23950742078141</v>
      </c>
    </row>
    <row r="1381" ht="13.8" spans="1:3">
      <c r="A1381" s="8">
        <v>43706</v>
      </c>
      <c r="B1381" s="10">
        <f>VALUE("2.4929481431540004")</f>
        <v>2.492948143154</v>
      </c>
      <c r="C1381" s="9">
        <v>1.24101406237385</v>
      </c>
    </row>
    <row r="1382" ht="13.8" spans="1:3">
      <c r="A1382" s="8">
        <v>43707</v>
      </c>
      <c r="B1382" s="10">
        <f>VALUE("2.4927180204540007")</f>
        <v>2.492718020454</v>
      </c>
      <c r="C1382" s="9">
        <v>1.22901943168502</v>
      </c>
    </row>
    <row r="1383" ht="13.8" spans="1:3">
      <c r="A1383" s="8">
        <v>43710</v>
      </c>
      <c r="B1383" s="10">
        <f>VALUE("2.4633279986539987")</f>
        <v>2.46332799865399</v>
      </c>
      <c r="C1383" s="9">
        <v>1.25965423426827</v>
      </c>
    </row>
    <row r="1384" ht="13.8" spans="1:3">
      <c r="A1384" s="8">
        <v>43711</v>
      </c>
      <c r="B1384" s="10">
        <f>VALUE("2.520480237282841")</f>
        <v>2.52048023728284</v>
      </c>
      <c r="C1384" s="9">
        <v>1.26867972239947</v>
      </c>
    </row>
    <row r="1385" ht="13.8" spans="1:3">
      <c r="A1385" s="8">
        <v>43712</v>
      </c>
      <c r="B1385" s="10">
        <f>VALUE("2.5306246651828403")</f>
        <v>2.53062466518284</v>
      </c>
      <c r="C1385" s="9">
        <v>1.28102544084666</v>
      </c>
    </row>
    <row r="1386" ht="13.8" spans="1:3">
      <c r="A1386" s="8">
        <v>43713</v>
      </c>
      <c r="B1386" s="10">
        <f>VALUE("2.5619020278828395")</f>
        <v>2.56190202788283</v>
      </c>
      <c r="C1386" s="9">
        <v>1.29237848563191</v>
      </c>
    </row>
    <row r="1387" ht="13.8" spans="1:3">
      <c r="A1387" s="8">
        <v>43714</v>
      </c>
      <c r="B1387" s="10">
        <f>VALUE("2.589762495182841")</f>
        <v>2.58976249518284</v>
      </c>
      <c r="C1387" s="9">
        <v>1.29646122956421</v>
      </c>
    </row>
    <row r="1388" ht="13.8" spans="1:3">
      <c r="A1388" s="8">
        <v>43717</v>
      </c>
      <c r="B1388" s="10">
        <f>VALUE("2.6025534284828393")</f>
        <v>2.60255342848283</v>
      </c>
      <c r="C1388" s="9">
        <v>1.32383133602235</v>
      </c>
    </row>
    <row r="1389" ht="13.8" spans="1:3">
      <c r="A1389" s="8">
        <v>43718</v>
      </c>
      <c r="B1389" s="10">
        <f>VALUE("2.6608011428828404")</f>
        <v>2.66080114288284</v>
      </c>
      <c r="C1389" s="9">
        <v>1.3192652585094</v>
      </c>
    </row>
    <row r="1390" ht="13.8" spans="1:3">
      <c r="A1390" s="8">
        <v>43719</v>
      </c>
      <c r="B1390" s="10">
        <f>VALUE("2.6612916456828386")</f>
        <v>2.66129164568283</v>
      </c>
      <c r="C1390" s="9">
        <v>1.31221943349592</v>
      </c>
    </row>
    <row r="1391" ht="13.8" spans="1:3">
      <c r="A1391" s="8">
        <v>43720</v>
      </c>
      <c r="B1391" s="10">
        <f>VALUE("2.649729293082842")</f>
        <v>2.64972929308284</v>
      </c>
      <c r="C1391" s="9">
        <v>1.31858780677422</v>
      </c>
    </row>
    <row r="1392" ht="13.8" spans="1:3">
      <c r="A1392" s="8">
        <v>43724</v>
      </c>
      <c r="B1392" s="10">
        <f>VALUE("2.66484326778284")</f>
        <v>2.66484326778284</v>
      </c>
      <c r="C1392" s="9">
        <v>1.32053157890898</v>
      </c>
    </row>
    <row r="1393" ht="13.8" spans="1:3">
      <c r="A1393" s="8">
        <v>43725</v>
      </c>
      <c r="B1393" s="10">
        <f>VALUE("2.6718501323828403")</f>
        <v>2.67185013238284</v>
      </c>
      <c r="C1393" s="9">
        <v>1.2928928559841</v>
      </c>
    </row>
    <row r="1394" ht="13.8" spans="1:3">
      <c r="A1394" s="8">
        <v>43726</v>
      </c>
      <c r="B1394" s="10">
        <f>VALUE("2.610446503882839")</f>
        <v>2.61044650388283</v>
      </c>
      <c r="C1394" s="9">
        <v>1.29304072079758</v>
      </c>
    </row>
    <row r="1395" ht="13.8" spans="1:3">
      <c r="A1395" s="8">
        <v>43727</v>
      </c>
      <c r="B1395" s="10">
        <f>VALUE("2.6113936211828386")</f>
        <v>2.61139362118283</v>
      </c>
      <c r="C1395" s="9">
        <v>1.30577500252143</v>
      </c>
    </row>
    <row r="1396" ht="13.8" spans="1:3">
      <c r="A1396" s="8">
        <v>43728</v>
      </c>
      <c r="B1396" s="10">
        <f>VALUE("2.6347138915828396")</f>
        <v>2.63471389158283</v>
      </c>
      <c r="C1396" s="9">
        <v>1.30899842527369</v>
      </c>
    </row>
    <row r="1397" ht="13.8" spans="1:3">
      <c r="A1397" s="8">
        <v>43731</v>
      </c>
      <c r="B1397" s="10">
        <f>VALUE("2.6348617132828407")</f>
        <v>2.63486171328284</v>
      </c>
      <c r="C1397" s="9">
        <v>1.30069827705676</v>
      </c>
    </row>
    <row r="1398" ht="13.8" spans="1:3">
      <c r="A1398" s="8">
        <v>43732</v>
      </c>
      <c r="B1398" s="10">
        <f>VALUE("2.60539397518284")</f>
        <v>2.60539397518284</v>
      </c>
      <c r="C1398" s="9">
        <v>1.30302673915958</v>
      </c>
    </row>
    <row r="1399" ht="13.8" spans="1:3">
      <c r="A1399" s="8">
        <v>43733</v>
      </c>
      <c r="B1399" s="10">
        <f>VALUE("2.6099080942828388")</f>
        <v>2.60990809428283</v>
      </c>
      <c r="C1399" s="9">
        <v>1.27945169544024</v>
      </c>
    </row>
    <row r="1400" ht="13.8" spans="1:3">
      <c r="A1400" s="8">
        <v>43734</v>
      </c>
      <c r="B1400" s="10">
        <f>VALUE("2.5674661115828394")</f>
        <v>2.56746611158283</v>
      </c>
      <c r="C1400" s="9">
        <v>1.25008276053219</v>
      </c>
    </row>
    <row r="1401" ht="13.8" spans="1:3">
      <c r="A1401" s="8">
        <v>43735</v>
      </c>
      <c r="B1401" s="10">
        <f>VALUE("2.5083266617828404")</f>
        <v>2.50832666178284</v>
      </c>
      <c r="C1401" s="9">
        <v>1.25898372430695</v>
      </c>
    </row>
    <row r="1402" ht="13.8" spans="1:3">
      <c r="A1402" s="8">
        <v>43737</v>
      </c>
      <c r="B1402" s="10">
        <f>VALUE("2.5253261156828404")</f>
        <v>2.52532611568284</v>
      </c>
      <c r="C1402" s="9">
        <v>1.25898372430695</v>
      </c>
    </row>
    <row r="1403" ht="13.8" spans="1:3">
      <c r="A1403" s="8">
        <v>43738</v>
      </c>
      <c r="B1403" s="10">
        <f>VALUE("2.5253261156828404")</f>
        <v>2.52532611568284</v>
      </c>
      <c r="C1403" s="9">
        <v>1.24270403218971</v>
      </c>
    </row>
    <row r="1404" ht="13.8" spans="1:3">
      <c r="A1404" s="8">
        <v>43746</v>
      </c>
      <c r="B1404" s="10">
        <f>VALUE("2.4920440260828394")</f>
        <v>2.49204402608283</v>
      </c>
      <c r="C1404" s="9">
        <v>1.24291975535781</v>
      </c>
    </row>
    <row r="1405" ht="13.8" spans="1:3">
      <c r="A1405" s="8">
        <v>43747</v>
      </c>
      <c r="B1405" s="10">
        <f>VALUE("2.497257749244403")</f>
        <v>2.4972577492444</v>
      </c>
      <c r="C1405" s="9">
        <v>1.25328030254062</v>
      </c>
    </row>
    <row r="1406" ht="13.8" spans="1:3">
      <c r="A1406" s="8">
        <v>43748</v>
      </c>
      <c r="B1406" s="10">
        <f>VALUE("2.5172287232443993")</f>
        <v>2.51722872324439</v>
      </c>
      <c r="C1406" s="9">
        <v>1.26922774526407</v>
      </c>
    </row>
    <row r="1407" ht="13.8" spans="1:3">
      <c r="A1407" s="8">
        <v>43749</v>
      </c>
      <c r="B1407" s="10">
        <f>VALUE("2.545333365544402")</f>
        <v>2.5453333655444</v>
      </c>
      <c r="C1407" s="9">
        <v>1.27153087995284</v>
      </c>
    </row>
    <row r="1408" ht="13.8" spans="1:3">
      <c r="A1408" s="8">
        <v>43750</v>
      </c>
      <c r="B1408" s="10">
        <f>VALUE("2.5570876070444024")</f>
        <v>2.5570876070444</v>
      </c>
      <c r="C1408" s="9">
        <v>1.27153087995284</v>
      </c>
    </row>
    <row r="1409" ht="13.8" spans="1:3">
      <c r="A1409" s="8">
        <v>43752</v>
      </c>
      <c r="B1409" s="10">
        <f>VALUE("2.5570876070444024")</f>
        <v>2.5570876070444</v>
      </c>
      <c r="C1409" s="9">
        <v>1.29054900125229</v>
      </c>
    </row>
    <row r="1410" ht="13.8" spans="1:3">
      <c r="A1410" s="8">
        <v>43753</v>
      </c>
      <c r="B1410" s="10">
        <f>VALUE("2.5954101122443998")</f>
        <v>2.59541011224439</v>
      </c>
      <c r="C1410" s="9">
        <v>1.27291078386963</v>
      </c>
    </row>
    <row r="1411" ht="13.8" spans="1:3">
      <c r="A1411" s="8">
        <v>43754</v>
      </c>
      <c r="B1411" s="10">
        <f>VALUE("2.567573676544401")</f>
        <v>2.5675736765444</v>
      </c>
      <c r="C1411" s="9">
        <v>1.26721478175289</v>
      </c>
    </row>
    <row r="1412" ht="13.8" spans="1:3">
      <c r="A1412" s="8">
        <v>43755</v>
      </c>
      <c r="B1412" s="10">
        <f>VALUE("2.5531163076444026")</f>
        <v>2.5531163076444</v>
      </c>
      <c r="C1412" s="9">
        <v>1.26507641358787</v>
      </c>
    </row>
    <row r="1413" ht="13.8" spans="1:3">
      <c r="A1413" s="8">
        <v>43756</v>
      </c>
      <c r="B1413" s="10">
        <f>VALUE("2.5476340698444013")</f>
        <v>2.5476340698444</v>
      </c>
      <c r="C1413" s="9">
        <v>1.24796172165046</v>
      </c>
    </row>
    <row r="1414" ht="13.8" spans="1:3">
      <c r="A1414" s="8">
        <v>43759</v>
      </c>
      <c r="B1414" s="10">
        <f>VALUE("2.5124793836444037")</f>
        <v>2.5124793836444</v>
      </c>
      <c r="C1414" s="9">
        <v>1.24525246803955</v>
      </c>
    </row>
    <row r="1415" ht="13.8" spans="1:3">
      <c r="A1415" s="8">
        <v>43760</v>
      </c>
      <c r="B1415" s="10">
        <f>VALUE("2.5029642995444012")</f>
        <v>2.5029642995444</v>
      </c>
      <c r="C1415" s="9">
        <v>1.25896425715852</v>
      </c>
    </row>
    <row r="1416" ht="13.8" spans="1:3">
      <c r="A1416" s="8">
        <v>43761</v>
      </c>
      <c r="B1416" s="10">
        <f>VALUE("2.527524940644399")</f>
        <v>2.52752494064439</v>
      </c>
      <c r="C1416" s="9">
        <v>1.24931680118031</v>
      </c>
    </row>
    <row r="1417" ht="13.8" spans="1:3">
      <c r="A1417" s="8">
        <v>43762</v>
      </c>
      <c r="B1417" s="10">
        <f>VALUE("2.5141145777444027")</f>
        <v>2.5141145777444</v>
      </c>
      <c r="C1417" s="9">
        <v>1.24706615736851</v>
      </c>
    </row>
    <row r="1418" ht="13.8" spans="1:3">
      <c r="A1418" s="8">
        <v>43763</v>
      </c>
      <c r="B1418" s="10">
        <f>VALUE("2.510174271844401")</f>
        <v>2.5101742718444</v>
      </c>
      <c r="C1418" s="9">
        <v>1.25620160722186</v>
      </c>
    </row>
    <row r="1419" ht="13.8" spans="1:3">
      <c r="A1419" s="8">
        <v>43766</v>
      </c>
      <c r="B1419" s="10">
        <f>VALUE("2.5276713601443994")</f>
        <v>2.52767136014439</v>
      </c>
      <c r="C1419" s="9">
        <v>1.27881249891535</v>
      </c>
    </row>
    <row r="1420" ht="13.8" spans="1:3">
      <c r="A1420" s="8">
        <v>43767</v>
      </c>
      <c r="B1420" s="10">
        <f>VALUE("2.572524153244401")</f>
        <v>2.5725241532444</v>
      </c>
      <c r="C1420" s="9">
        <v>1.25950755156845</v>
      </c>
    </row>
    <row r="1421" ht="13.8" spans="1:3">
      <c r="A1421" s="8">
        <v>43768</v>
      </c>
      <c r="B1421" s="10">
        <f>VALUE("2.534801491544403")</f>
        <v>2.5348014915444</v>
      </c>
      <c r="C1421" s="9">
        <v>1.24446271550624</v>
      </c>
    </row>
    <row r="1422" ht="13.8" spans="1:3">
      <c r="A1422" s="8">
        <v>43769</v>
      </c>
      <c r="B1422" s="10">
        <f>VALUE("2.503340196744401")</f>
        <v>2.5033401967444</v>
      </c>
      <c r="C1422" s="9">
        <v>1.23679708566225</v>
      </c>
    </row>
    <row r="1423" ht="13.8" spans="1:3">
      <c r="A1423" s="8">
        <v>43770</v>
      </c>
      <c r="B1423" s="10">
        <f>VALUE("2.4825528298444004")</f>
        <v>2.4825528298444</v>
      </c>
      <c r="C1423" s="9">
        <v>1.24809811744626</v>
      </c>
    </row>
    <row r="1424" ht="13.8" spans="1:3">
      <c r="A1424" s="8">
        <v>43773</v>
      </c>
      <c r="B1424" s="10">
        <f>VALUE("2.508861441206661")</f>
        <v>2.50886144120666</v>
      </c>
      <c r="C1424" s="9">
        <v>1.25450841803262</v>
      </c>
    </row>
    <row r="1425" ht="13.8" spans="1:3">
      <c r="A1425" s="8">
        <v>43774</v>
      </c>
      <c r="B1425" s="10">
        <f>VALUE("2.5273650460066603")</f>
        <v>2.52736504600666</v>
      </c>
      <c r="C1425" s="9">
        <v>1.26393175029031</v>
      </c>
    </row>
    <row r="1426" ht="13.8" spans="1:3">
      <c r="A1426" s="8">
        <v>43775</v>
      </c>
      <c r="B1426" s="10">
        <f>VALUE("2.5405465403066616")</f>
        <v>2.54054654030666</v>
      </c>
      <c r="C1426" s="9">
        <v>1.2512130624063</v>
      </c>
    </row>
    <row r="1427" ht="13.8" spans="1:3">
      <c r="A1427" s="8">
        <v>43776</v>
      </c>
      <c r="B1427" s="10">
        <f>VALUE("2.5218620495066615")</f>
        <v>2.52186204950666</v>
      </c>
      <c r="C1427" s="9">
        <v>1.25934507381797</v>
      </c>
    </row>
    <row r="1428" ht="13.8" spans="1:3">
      <c r="A1428" s="8">
        <v>43777</v>
      </c>
      <c r="B1428" s="10">
        <f>VALUE("2.541289478006661")</f>
        <v>2.54128947800666</v>
      </c>
      <c r="C1428" s="9">
        <v>1.25462346032839</v>
      </c>
    </row>
    <row r="1429" ht="13.8" spans="1:3">
      <c r="A1429" s="8">
        <v>43780</v>
      </c>
      <c r="B1429" s="10">
        <f>VALUE("2.5276253027066615")</f>
        <v>2.52762530270666</v>
      </c>
      <c r="C1429" s="9">
        <v>1.22642013979626</v>
      </c>
    </row>
    <row r="1430" ht="13.8" spans="1:3">
      <c r="A1430" s="8">
        <v>43781</v>
      </c>
      <c r="B1430" s="10">
        <f>VALUE("2.4664672664066623")</f>
        <v>2.46646726640666</v>
      </c>
      <c r="C1430" s="9">
        <v>1.22779214618772</v>
      </c>
    </row>
    <row r="1431" ht="13.8" spans="1:3">
      <c r="A1431" s="8">
        <v>43782</v>
      </c>
      <c r="B1431" s="10">
        <f>VALUE("2.4744495222066614")</f>
        <v>2.47444952220666</v>
      </c>
      <c r="C1431" s="9">
        <v>1.22626510684673</v>
      </c>
    </row>
    <row r="1432" ht="13.8" spans="1:3">
      <c r="A1432" s="8">
        <v>43783</v>
      </c>
      <c r="B1432" s="10">
        <f>VALUE("2.4600778406066617")</f>
        <v>2.46007784060666</v>
      </c>
      <c r="C1432" s="9">
        <v>1.23546157388626</v>
      </c>
    </row>
    <row r="1433" ht="13.8" spans="1:3">
      <c r="A1433" s="8">
        <v>43784</v>
      </c>
      <c r="B1433" s="10">
        <f>VALUE("2.4756212681066625")</f>
        <v>2.47562126810666</v>
      </c>
      <c r="C1433" s="9">
        <v>1.22447777613735</v>
      </c>
    </row>
    <row r="1434" ht="13.8" spans="1:3">
      <c r="A1434" s="8">
        <v>43787</v>
      </c>
      <c r="B1434" s="10">
        <f>VALUE("2.444666207806663")</f>
        <v>2.44466620780666</v>
      </c>
      <c r="C1434" s="9">
        <v>1.2305201878605</v>
      </c>
    </row>
    <row r="1435" ht="13.8" spans="1:3">
      <c r="A1435" s="8">
        <v>43788</v>
      </c>
      <c r="B1435" s="10">
        <f>VALUE("2.4665040620066607")</f>
        <v>2.46650406200666</v>
      </c>
      <c r="C1435" s="9">
        <v>1.25130826028332</v>
      </c>
    </row>
    <row r="1436" ht="13.8" spans="1:3">
      <c r="A1436" s="8">
        <v>43789</v>
      </c>
      <c r="B1436" s="10">
        <f>VALUE("2.5058697908066603")</f>
        <v>2.50586979080666</v>
      </c>
      <c r="C1436" s="9">
        <v>1.24405533901637</v>
      </c>
    </row>
    <row r="1437" ht="13.8" spans="1:3">
      <c r="A1437" s="8">
        <v>43790</v>
      </c>
      <c r="B1437" s="10">
        <f>VALUE("2.4821196422066616")</f>
        <v>2.48211964220666</v>
      </c>
      <c r="C1437" s="9">
        <v>1.2439152711228</v>
      </c>
    </row>
    <row r="1438" ht="13.8" spans="1:3">
      <c r="A1438" s="8">
        <v>43791</v>
      </c>
      <c r="B1438" s="10">
        <f>VALUE("2.481405578606661")</f>
        <v>2.48140557860666</v>
      </c>
      <c r="C1438" s="9">
        <v>1.23344325313657</v>
      </c>
    </row>
    <row r="1439" ht="13.8" spans="1:3">
      <c r="A1439" s="8">
        <v>43794</v>
      </c>
      <c r="B1439" s="10">
        <f>VALUE("2.464803566706661")</f>
        <v>2.46480356670666</v>
      </c>
      <c r="C1439" s="9">
        <v>1.23279417212933</v>
      </c>
    </row>
    <row r="1440" ht="13.8" spans="1:3">
      <c r="A1440" s="8">
        <v>43795</v>
      </c>
      <c r="B1440" s="10">
        <f>VALUE("2.49259709280666")</f>
        <v>2.49259709280666</v>
      </c>
      <c r="C1440" s="9">
        <v>1.22792997561073</v>
      </c>
    </row>
    <row r="1441" ht="13.8" spans="1:3">
      <c r="A1441" s="8">
        <v>43796</v>
      </c>
      <c r="B1441" s="10">
        <f>VALUE("2.4893278907066603")</f>
        <v>2.48932789070666</v>
      </c>
      <c r="C1441" s="9">
        <v>1.23348701649351</v>
      </c>
    </row>
    <row r="1442" ht="13.8" spans="1:3">
      <c r="A1442" s="8">
        <v>43797</v>
      </c>
      <c r="B1442" s="10">
        <f>VALUE("2.492524697406659")</f>
        <v>2.49252469740665</v>
      </c>
      <c r="C1442" s="9">
        <v>1.22971499239549</v>
      </c>
    </row>
    <row r="1443" ht="13.8" spans="1:3">
      <c r="A1443" s="8">
        <v>43798</v>
      </c>
      <c r="B1443" s="10">
        <f>VALUE("2.4781897376066606")</f>
        <v>2.47818973760666</v>
      </c>
      <c r="C1443" s="9">
        <v>1.23114411751317</v>
      </c>
    </row>
    <row r="1444" ht="13.8" spans="1:3">
      <c r="A1444" s="8">
        <v>43801</v>
      </c>
      <c r="B1444" s="10">
        <f>VALUE("2.4837430222066614")</f>
        <v>2.48374302220666</v>
      </c>
      <c r="C1444" s="9">
        <v>1.23377980341198</v>
      </c>
    </row>
    <row r="1445" ht="13.8" spans="1:3">
      <c r="A1445" s="8">
        <v>43802</v>
      </c>
      <c r="B1445" s="10">
        <f>VALUE("2.491906702092162")</f>
        <v>2.49190670209216</v>
      </c>
      <c r="C1445" s="9">
        <v>1.23907011417961</v>
      </c>
    </row>
    <row r="1446" ht="13.8" spans="1:3">
      <c r="A1446" s="8">
        <v>43803</v>
      </c>
      <c r="B1446" s="10">
        <f>VALUE("2.5056136897921606")</f>
        <v>2.50561368979216</v>
      </c>
      <c r="C1446" s="9">
        <v>1.23761470589641</v>
      </c>
    </row>
    <row r="1447" ht="13.8" spans="1:3">
      <c r="A1447" s="8">
        <v>43804</v>
      </c>
      <c r="B1447" s="10">
        <f>VALUE("2.5043230324921604")</f>
        <v>2.50432303249216</v>
      </c>
      <c r="C1447" s="9">
        <v>1.24941921749609</v>
      </c>
    </row>
    <row r="1448" ht="13.8" spans="1:3">
      <c r="A1448" s="8">
        <v>43805</v>
      </c>
      <c r="B1448" s="10">
        <f>VALUE("2.520363535492161")</f>
        <v>2.52036353549216</v>
      </c>
      <c r="C1448" s="9">
        <v>1.26021123616644</v>
      </c>
    </row>
    <row r="1449" ht="13.8" spans="1:3">
      <c r="A1449" s="8">
        <v>43808</v>
      </c>
      <c r="B1449" s="10">
        <f>VALUE("2.53345488919216")</f>
        <v>2.53345488919216</v>
      </c>
      <c r="C1449" s="9">
        <v>1.26375596747327</v>
      </c>
    </row>
    <row r="1450" ht="13.8" spans="1:3">
      <c r="A1450" s="8">
        <v>43809</v>
      </c>
      <c r="B1450" s="10">
        <f>VALUE("2.55065441719216")</f>
        <v>2.55065441719216</v>
      </c>
      <c r="C1450" s="9">
        <v>1.26990481972893</v>
      </c>
    </row>
    <row r="1451" ht="13.8" spans="1:3">
      <c r="A1451" s="8">
        <v>43810</v>
      </c>
      <c r="B1451" s="10">
        <f>VALUE("2.555666365092161")</f>
        <v>2.55566636509216</v>
      </c>
      <c r="C1451" s="9">
        <v>1.26442861529972</v>
      </c>
    </row>
    <row r="1452" ht="13.8" spans="1:3">
      <c r="A1452" s="8">
        <v>43811</v>
      </c>
      <c r="B1452" s="10">
        <f>VALUE("2.5474907875921597")</f>
        <v>2.54749078759215</v>
      </c>
      <c r="C1452" s="9">
        <v>1.26058616740893</v>
      </c>
    </row>
    <row r="1453" ht="13.8" spans="1:3">
      <c r="A1453" s="8">
        <v>43812</v>
      </c>
      <c r="B1453" s="10">
        <f>VALUE("2.540923472292159")</f>
        <v>2.54092347229215</v>
      </c>
      <c r="C1453" s="9">
        <v>1.27610070501762</v>
      </c>
    </row>
    <row r="1454" ht="13.8" spans="1:3">
      <c r="A1454" s="8">
        <v>43815</v>
      </c>
      <c r="B1454" s="10">
        <f>VALUE("2.5773880506921616")</f>
        <v>2.57738805069216</v>
      </c>
      <c r="C1454" s="9">
        <v>1.29932881095211</v>
      </c>
    </row>
    <row r="1455" ht="13.8" spans="1:3">
      <c r="A1455" s="8">
        <v>43816</v>
      </c>
      <c r="B1455" s="10">
        <f>VALUE("2.626761612092161")</f>
        <v>2.62676161209216</v>
      </c>
      <c r="C1455" s="9">
        <v>1.31694061941247</v>
      </c>
    </row>
    <row r="1456" ht="13.8" spans="1:3">
      <c r="A1456" s="8">
        <v>43817</v>
      </c>
      <c r="B1456" s="10">
        <f>VALUE("2.6736069911921616")</f>
        <v>2.67360699119216</v>
      </c>
      <c r="C1456" s="9">
        <v>1.31670480031208</v>
      </c>
    </row>
    <row r="1457" ht="13.8" spans="1:3">
      <c r="A1457" s="8">
        <v>43818</v>
      </c>
      <c r="B1457" s="10">
        <f>VALUE("2.66785908919216")</f>
        <v>2.66785908919216</v>
      </c>
      <c r="C1457" s="9">
        <v>1.31836800908668</v>
      </c>
    </row>
    <row r="1458" ht="13.8" spans="1:3">
      <c r="A1458" s="8">
        <v>43819</v>
      </c>
      <c r="B1458" s="10">
        <f>VALUE("2.6860057549921583")</f>
        <v>2.68600575499215</v>
      </c>
      <c r="C1458" s="9">
        <v>1.30401604254</v>
      </c>
    </row>
    <row r="1459" ht="13.8" spans="1:3">
      <c r="A1459" s="8">
        <v>43822</v>
      </c>
      <c r="B1459" s="10">
        <f>VALUE("2.6626417609921607")</f>
        <v>2.66264176099216</v>
      </c>
      <c r="C1459" s="9">
        <v>1.2787830215278</v>
      </c>
    </row>
    <row r="1460" ht="13.8" spans="1:3">
      <c r="A1460" s="8">
        <v>43823</v>
      </c>
      <c r="B1460" s="10">
        <f>VALUE("2.609798419392161")</f>
        <v>2.60979841939216</v>
      </c>
      <c r="C1460" s="9">
        <v>1.29833057884082</v>
      </c>
    </row>
    <row r="1461" ht="13.8" spans="1:3">
      <c r="A1461" s="8">
        <v>43824</v>
      </c>
      <c r="B1461" s="10">
        <f>VALUE("2.6438272740921613")</f>
        <v>2.64382727409216</v>
      </c>
      <c r="C1461" s="9">
        <v>1.30361950628394</v>
      </c>
    </row>
    <row r="1462" ht="13.8" spans="1:3">
      <c r="A1462" s="8">
        <v>43825</v>
      </c>
      <c r="B1462" s="10">
        <f>VALUE("2.65064265219216")</f>
        <v>2.65064265219216</v>
      </c>
      <c r="C1462" s="9">
        <v>1.31268450719316</v>
      </c>
    </row>
    <row r="1463" ht="13.8" spans="1:3">
      <c r="A1463" s="8">
        <v>43826</v>
      </c>
      <c r="B1463" s="10">
        <f>VALUE("2.678773561892161")</f>
        <v>2.67877356189216</v>
      </c>
      <c r="C1463" s="9">
        <v>1.30263716982874</v>
      </c>
    </row>
    <row r="1464" ht="13.8" spans="1:3">
      <c r="A1464" s="8">
        <v>43829</v>
      </c>
      <c r="B1464" s="10">
        <f>VALUE("2.6651071960921606")</f>
        <v>2.66510719609216</v>
      </c>
      <c r="C1464" s="9">
        <v>1.31841848785529</v>
      </c>
    </row>
    <row r="1465" ht="13.8" spans="1:3">
      <c r="A1465" s="8">
        <v>43830</v>
      </c>
      <c r="B1465" s="10">
        <f>VALUE("2.6919842127921605")</f>
        <v>2.69198421279216</v>
      </c>
      <c r="C1465" s="9">
        <v>1.32488839715196</v>
      </c>
    </row>
    <row r="1466" ht="13.8" spans="1:3">
      <c r="A1466" s="8">
        <v>43832</v>
      </c>
      <c r="B1466" s="10">
        <f>VALUE("2.7057805898921607")</f>
        <v>2.70578058989216</v>
      </c>
      <c r="C1466" s="9">
        <v>1.34965626901286</v>
      </c>
    </row>
    <row r="1467" ht="13.8" spans="1:3">
      <c r="A1467" s="8">
        <v>43833</v>
      </c>
      <c r="B1467" s="10">
        <f>VALUE("2.7512903316150785")</f>
        <v>2.75129033161507</v>
      </c>
      <c r="C1467" s="9">
        <v>1.35330313997056</v>
      </c>
    </row>
    <row r="1468" ht="13.8" spans="1:3">
      <c r="A1468" s="8">
        <v>43836</v>
      </c>
      <c r="B1468" s="10">
        <f>VALUE("2.764454571315078")</f>
        <v>2.76445457131507</v>
      </c>
      <c r="C1468" s="9">
        <v>1.36693846897166</v>
      </c>
    </row>
    <row r="1469" ht="13.8" spans="1:3">
      <c r="A1469" s="8">
        <v>43837</v>
      </c>
      <c r="B1469" s="10">
        <f>VALUE("2.7680374490150803")</f>
        <v>2.76803744901508</v>
      </c>
      <c r="C1469" s="9">
        <v>1.38328413309192</v>
      </c>
    </row>
    <row r="1470" ht="13.8" spans="1:3">
      <c r="A1470" s="8">
        <v>43838</v>
      </c>
      <c r="B1470" s="10">
        <f>VALUE("2.803930298915079")</f>
        <v>2.80393029891507</v>
      </c>
      <c r="C1470" s="9">
        <v>1.36415831369223</v>
      </c>
    </row>
    <row r="1471" ht="13.8" spans="1:3">
      <c r="A1471" s="8">
        <v>43839</v>
      </c>
      <c r="B1471" s="10">
        <f>VALUE("2.7777217010150803")</f>
        <v>2.77772170101508</v>
      </c>
      <c r="C1471" s="9">
        <v>1.382706507083</v>
      </c>
    </row>
    <row r="1472" ht="13.8" spans="1:3">
      <c r="A1472" s="8">
        <v>43840</v>
      </c>
      <c r="B1472" s="10">
        <f>VALUE("2.8159846075150807")</f>
        <v>2.81598460751508</v>
      </c>
      <c r="C1472" s="9">
        <v>1.37835155004026</v>
      </c>
    </row>
    <row r="1473" ht="13.8" spans="1:3">
      <c r="A1473" s="8">
        <v>43843</v>
      </c>
      <c r="B1473" s="10">
        <f>VALUE("2.801364571515081")</f>
        <v>2.80136457151508</v>
      </c>
      <c r="C1473" s="9">
        <v>1.39832154950453</v>
      </c>
    </row>
    <row r="1474" ht="13.8" spans="1:3">
      <c r="A1474" s="8">
        <v>43844</v>
      </c>
      <c r="B1474" s="10">
        <f>VALUE("2.8274299025150813")</f>
        <v>2.82742990251508</v>
      </c>
      <c r="C1474" s="9">
        <v>1.39397147182458</v>
      </c>
    </row>
    <row r="1475" ht="13.8" spans="1:3">
      <c r="A1475" s="8">
        <v>43845</v>
      </c>
      <c r="B1475" s="10">
        <f>VALUE("2.82946578561508")</f>
        <v>2.82946578561508</v>
      </c>
      <c r="C1475" s="9">
        <v>1.39087659764548</v>
      </c>
    </row>
    <row r="1476" ht="13.8" spans="1:3">
      <c r="A1476" s="8">
        <v>43846</v>
      </c>
      <c r="B1476" s="10">
        <f>VALUE("2.8076864179150802")</f>
        <v>2.80768641791508</v>
      </c>
      <c r="C1476" s="9">
        <v>1.39028327719132</v>
      </c>
    </row>
    <row r="1477" ht="13.8" spans="1:3">
      <c r="A1477" s="8">
        <v>43847</v>
      </c>
      <c r="B1477" s="10">
        <f>VALUE("2.7944148773150803")</f>
        <v>2.79441487731508</v>
      </c>
      <c r="C1477" s="9">
        <v>1.385851030036</v>
      </c>
    </row>
    <row r="1478" ht="13.8" spans="1:3">
      <c r="A1478" s="8">
        <v>43849</v>
      </c>
      <c r="B1478" s="10">
        <f>VALUE("2.7901049228150816")</f>
        <v>2.79010492281508</v>
      </c>
      <c r="C1478" s="9">
        <v>1.385851030036</v>
      </c>
    </row>
    <row r="1479" ht="13.8" spans="1:3">
      <c r="A1479" s="8">
        <v>43850</v>
      </c>
      <c r="B1479" s="10">
        <f>VALUE("2.7901049228150816")</f>
        <v>2.79010492281508</v>
      </c>
      <c r="C1479" s="9">
        <v>1.40534096559572</v>
      </c>
    </row>
    <row r="1480" ht="13.8" spans="1:3">
      <c r="A1480" s="8">
        <v>43851</v>
      </c>
      <c r="B1480" s="10">
        <f>VALUE("2.8187588949150806")</f>
        <v>2.81875889491508</v>
      </c>
      <c r="C1480" s="9">
        <v>1.38934621317433</v>
      </c>
    </row>
    <row r="1481" ht="13.8" spans="1:3">
      <c r="A1481" s="8">
        <v>43852</v>
      </c>
      <c r="B1481" s="10">
        <f>VALUE("2.7823292906150825")</f>
        <v>2.78232929061508</v>
      </c>
      <c r="C1481" s="9">
        <v>1.40231694278243</v>
      </c>
    </row>
    <row r="1482" ht="13.8" spans="1:3">
      <c r="A1482" s="8">
        <v>43853</v>
      </c>
      <c r="B1482" s="10">
        <f>VALUE("2.782360078615081")</f>
        <v>2.78236007861508</v>
      </c>
      <c r="C1482" s="9">
        <v>1.35257473159104</v>
      </c>
    </row>
    <row r="1483" ht="13.8" spans="1:3">
      <c r="A1483" s="8">
        <v>43864</v>
      </c>
      <c r="B1483" s="10">
        <f>VALUE("2.6829200672150813")</f>
        <v>2.68292006721508</v>
      </c>
      <c r="C1483" s="9">
        <v>1.2351581479448</v>
      </c>
    </row>
    <row r="1484" ht="13.8" spans="1:3">
      <c r="A1484" s="8">
        <v>43865</v>
      </c>
      <c r="B1484" s="10">
        <f>VALUE("2.4507587817091196")</f>
        <v>2.45075878170911</v>
      </c>
      <c r="C1484" s="9">
        <v>1.2566809668885</v>
      </c>
    </row>
    <row r="1485" ht="13.8" spans="1:3">
      <c r="A1485" s="8">
        <v>43866</v>
      </c>
      <c r="B1485" s="10">
        <f>VALUE("2.4672940862091197")</f>
        <v>2.46729408620911</v>
      </c>
      <c r="C1485" s="9">
        <v>1.28874582518954</v>
      </c>
    </row>
    <row r="1486" ht="13.8" spans="1:3">
      <c r="A1486" s="8">
        <v>43867</v>
      </c>
      <c r="B1486" s="10">
        <f>VALUE("2.5275340669091193")</f>
        <v>2.52753406690911</v>
      </c>
      <c r="C1486" s="9">
        <v>1.32871894845205</v>
      </c>
    </row>
    <row r="1487" ht="13.8" spans="1:3">
      <c r="A1487" s="8">
        <v>43868</v>
      </c>
      <c r="B1487" s="10">
        <f>VALUE("2.6054836231091203")</f>
        <v>2.60548362310912</v>
      </c>
      <c r="C1487" s="9">
        <v>1.33982193847023</v>
      </c>
    </row>
    <row r="1488" ht="13.8" spans="1:3">
      <c r="A1488" s="8">
        <v>43871</v>
      </c>
      <c r="B1488" s="10">
        <f>VALUE("2.62285783940912")</f>
        <v>2.62285783940912</v>
      </c>
      <c r="C1488" s="9">
        <v>1.35526436714539</v>
      </c>
    </row>
    <row r="1489" ht="13.8" spans="1:3">
      <c r="A1489" s="8">
        <v>43872</v>
      </c>
      <c r="B1489" s="10">
        <f>VALUE("2.6461746312091203")</f>
        <v>2.64617463120912</v>
      </c>
      <c r="C1489" s="9">
        <v>1.34843373712157</v>
      </c>
    </row>
    <row r="1490" ht="13.8" spans="1:3">
      <c r="A1490" s="8">
        <v>43873</v>
      </c>
      <c r="B1490" s="10">
        <f>VALUE("2.6390814829091185")</f>
        <v>2.63908148290911</v>
      </c>
      <c r="C1490" s="9">
        <v>1.37325040261031</v>
      </c>
    </row>
    <row r="1491" ht="13.8" spans="1:3">
      <c r="A1491" s="8">
        <v>43874</v>
      </c>
      <c r="B1491" s="10">
        <f>VALUE("2.6749405617091178")</f>
        <v>2.67494056170911</v>
      </c>
      <c r="C1491" s="9">
        <v>1.36140303310246</v>
      </c>
    </row>
    <row r="1492" ht="13.8" spans="1:3">
      <c r="A1492" s="8">
        <v>43875</v>
      </c>
      <c r="B1492" s="10">
        <f>VALUE("2.654033728309121")</f>
        <v>2.65403372830912</v>
      </c>
      <c r="C1492" s="9">
        <v>1.36340525698523</v>
      </c>
    </row>
    <row r="1493" ht="13.8" spans="1:3">
      <c r="A1493" s="8">
        <v>43878</v>
      </c>
      <c r="B1493" s="10">
        <f>VALUE("2.66201025510912")</f>
        <v>2.66201025510912</v>
      </c>
      <c r="C1493" s="9">
        <v>1.40707658512011</v>
      </c>
    </row>
    <row r="1494" ht="13.8" spans="1:3">
      <c r="A1494" s="8">
        <v>43879</v>
      </c>
      <c r="B1494" s="10">
        <f>VALUE("2.7447011477091174")</f>
        <v>2.74470114770911</v>
      </c>
      <c r="C1494" s="9">
        <v>1.42377145064714</v>
      </c>
    </row>
    <row r="1495" ht="13.8" spans="1:3">
      <c r="A1495" s="8">
        <v>43880</v>
      </c>
      <c r="B1495" s="10">
        <f>VALUE("2.777488445709121")</f>
        <v>2.77748844570912</v>
      </c>
      <c r="C1495" s="9">
        <v>1.40929644367392</v>
      </c>
    </row>
    <row r="1496" ht="13.8" spans="1:3">
      <c r="A1496" s="8">
        <v>43881</v>
      </c>
      <c r="B1496" s="10">
        <f>VALUE("2.7552785921091187")</f>
        <v>2.75527859210911</v>
      </c>
      <c r="C1496" s="9">
        <v>1.43531554512166</v>
      </c>
    </row>
    <row r="1497" ht="13.8" spans="1:3">
      <c r="A1497" s="8">
        <v>43882</v>
      </c>
      <c r="B1497" s="10">
        <f>VALUE("2.8116968113091176")</f>
        <v>2.81169681130911</v>
      </c>
      <c r="C1497" s="9">
        <v>1.45476242156236</v>
      </c>
    </row>
    <row r="1498" ht="13.8" spans="1:3">
      <c r="A1498" s="8">
        <v>43885</v>
      </c>
      <c r="B1498" s="10">
        <f>VALUE("2.832480319109117")</f>
        <v>2.83248031910911</v>
      </c>
      <c r="C1498" s="9">
        <v>1.47524427624337</v>
      </c>
    </row>
    <row r="1499" ht="13.8" spans="1:3">
      <c r="A1499" s="8">
        <v>43886</v>
      </c>
      <c r="B1499" s="10">
        <f>VALUE("2.866590840409119")</f>
        <v>2.86659084040911</v>
      </c>
      <c r="C1499" s="9">
        <v>1.48335694626338</v>
      </c>
    </row>
    <row r="1500" ht="13.8" spans="1:3">
      <c r="A1500" s="8">
        <v>43887</v>
      </c>
      <c r="B1500" s="10">
        <f>VALUE("2.86010740720912")</f>
        <v>2.86010740720912</v>
      </c>
      <c r="C1500" s="9">
        <v>1.44454111227842</v>
      </c>
    </row>
    <row r="1501" ht="13.8" spans="1:3">
      <c r="A1501" s="8">
        <v>43888</v>
      </c>
      <c r="B1501" s="10">
        <f>VALUE("2.8139674603091205")</f>
        <v>2.81396746030912</v>
      </c>
      <c r="C1501" s="9">
        <v>1.44714045446989</v>
      </c>
    </row>
    <row r="1502" ht="13.8" spans="1:3">
      <c r="A1502" s="8">
        <v>43889</v>
      </c>
      <c r="B1502" s="10">
        <f>VALUE("2.8085869472091196")</f>
        <v>2.80858694720911</v>
      </c>
      <c r="C1502" s="9">
        <v>1.37107320075384</v>
      </c>
    </row>
    <row r="1503" ht="13.8" spans="1:3">
      <c r="A1503" s="8">
        <v>43892</v>
      </c>
      <c r="B1503" s="10">
        <f>VALUE("2.663678249709118")</f>
        <v>2.66367824970911</v>
      </c>
      <c r="C1503" s="9">
        <v>1.42266607376541</v>
      </c>
    </row>
    <row r="1504" ht="13.8" spans="1:3">
      <c r="A1504" s="8">
        <v>43893</v>
      </c>
      <c r="B1504" s="10">
        <f>VALUE("2.7743829314410386")</f>
        <v>2.77438293144103</v>
      </c>
      <c r="C1504" s="9">
        <v>1.43614825616856</v>
      </c>
    </row>
    <row r="1505" ht="13.8" spans="1:3">
      <c r="A1505" s="8">
        <v>43894</v>
      </c>
      <c r="B1505" s="10">
        <f>VALUE("2.7947389674410417")</f>
        <v>2.79473896744104</v>
      </c>
      <c r="C1505" s="9">
        <v>1.43778000059861</v>
      </c>
    </row>
    <row r="1506" ht="13.8" spans="1:3">
      <c r="A1506" s="8">
        <v>43895</v>
      </c>
      <c r="B1506" s="10">
        <f>VALUE("2.8104011445410375")</f>
        <v>2.81040114454103</v>
      </c>
      <c r="C1506" s="9">
        <v>1.45906023472754</v>
      </c>
    </row>
    <row r="1507" ht="13.8" spans="1:3">
      <c r="A1507" s="8">
        <v>43896</v>
      </c>
      <c r="B1507" s="10">
        <f>VALUE("2.8591532174410403")</f>
        <v>2.85915321744104</v>
      </c>
      <c r="C1507" s="9">
        <v>1.44968891547108</v>
      </c>
    </row>
    <row r="1508" ht="13.8" spans="1:3">
      <c r="A1508" s="8">
        <v>43899</v>
      </c>
      <c r="B1508" s="10">
        <f>VALUE("2.8363381380410395")</f>
        <v>2.83633813804103</v>
      </c>
      <c r="C1508" s="9">
        <v>1.3898177507697</v>
      </c>
    </row>
    <row r="1509" ht="13.8" spans="1:3">
      <c r="A1509" s="8">
        <v>43900</v>
      </c>
      <c r="B1509" s="10">
        <f>VALUE("2.737363527441037")</f>
        <v>2.73736352744103</v>
      </c>
      <c r="C1509" s="9">
        <v>1.42736736496049</v>
      </c>
    </row>
    <row r="1510" ht="13.8" spans="1:3">
      <c r="A1510" s="8">
        <v>43901</v>
      </c>
      <c r="B1510" s="10">
        <f>VALUE("2.7953768880410372")</f>
        <v>2.79537688804103</v>
      </c>
      <c r="C1510" s="9">
        <v>1.40584278542198</v>
      </c>
    </row>
    <row r="1511" ht="13.8" spans="1:3">
      <c r="A1511" s="8">
        <v>43902</v>
      </c>
      <c r="B1511" s="10">
        <f>VALUE("2.7562262584410386")</f>
        <v>2.75622625844103</v>
      </c>
      <c r="C1511" s="9">
        <v>1.38178619386815</v>
      </c>
    </row>
    <row r="1512" ht="13.8" spans="1:3">
      <c r="A1512" s="8">
        <v>43903</v>
      </c>
      <c r="B1512" s="10">
        <f>VALUE("2.6971037788410395")</f>
        <v>2.69710377884103</v>
      </c>
      <c r="C1512" s="9">
        <v>1.37255987217076</v>
      </c>
    </row>
    <row r="1513" ht="13.8" spans="1:3">
      <c r="A1513" s="8">
        <v>43906</v>
      </c>
      <c r="B1513" s="10">
        <f>VALUE("2.6661428475410385")</f>
        <v>2.66614284754103</v>
      </c>
      <c r="C1513" s="9">
        <v>1.30789916017112</v>
      </c>
    </row>
    <row r="1514" ht="13.8" spans="1:3">
      <c r="A1514" s="8">
        <v>43907</v>
      </c>
      <c r="B1514" s="10">
        <f>VALUE("2.56882116214104")</f>
        <v>2.56882116214104</v>
      </c>
      <c r="C1514" s="9">
        <v>1.31090416856036</v>
      </c>
    </row>
    <row r="1515" ht="13.8" spans="1:3">
      <c r="A1515" s="8">
        <v>43908</v>
      </c>
      <c r="B1515" s="10">
        <f>VALUE("2.5706377048410385")</f>
        <v>2.57063770484103</v>
      </c>
      <c r="C1515" s="9">
        <v>1.28761645391555</v>
      </c>
    </row>
    <row r="1516" ht="13.8" spans="1:3">
      <c r="A1516" s="8">
        <v>43909</v>
      </c>
      <c r="B1516" s="10">
        <f>VALUE("2.527128318241041")</f>
        <v>2.52712831824104</v>
      </c>
      <c r="C1516" s="9">
        <v>1.29726247626656</v>
      </c>
    </row>
    <row r="1517" ht="13.8" spans="1:3">
      <c r="A1517" s="8">
        <v>43910</v>
      </c>
      <c r="B1517" s="10">
        <f>VALUE("2.520685526541042")</f>
        <v>2.52068552654104</v>
      </c>
      <c r="C1517" s="9">
        <v>1.31271984484633</v>
      </c>
    </row>
    <row r="1518" ht="13.8" spans="1:3">
      <c r="A1518" s="8">
        <v>43913</v>
      </c>
      <c r="B1518" s="10">
        <f>VALUE("2.5553208550410385")</f>
        <v>2.55532085504103</v>
      </c>
      <c r="C1518" s="9">
        <v>1.25729345267484</v>
      </c>
    </row>
    <row r="1519" ht="13.8" spans="1:3">
      <c r="A1519" s="8">
        <v>43914</v>
      </c>
      <c r="B1519" s="10">
        <f>VALUE("2.4701823067410404")</f>
        <v>2.47018230674104</v>
      </c>
      <c r="C1519" s="9">
        <v>1.28172329033039</v>
      </c>
    </row>
    <row r="1520" ht="13.8" spans="1:3">
      <c r="A1520" s="8">
        <v>43915</v>
      </c>
      <c r="B1520" s="10">
        <f>VALUE("2.512778632641038")</f>
        <v>2.51277863264103</v>
      </c>
      <c r="C1520" s="9">
        <v>1.31225273388937</v>
      </c>
    </row>
    <row r="1521" ht="13.8" spans="1:3">
      <c r="A1521" s="8">
        <v>43916</v>
      </c>
      <c r="B1521" s="10">
        <f>VALUE("2.567368227041037")</f>
        <v>2.56736822704103</v>
      </c>
      <c r="C1521" s="9">
        <v>1.29934641690031</v>
      </c>
    </row>
    <row r="1522" ht="13.8" spans="1:3">
      <c r="A1522" s="8">
        <v>43917</v>
      </c>
      <c r="B1522" s="10">
        <f>VALUE("2.5326227432410375")</f>
        <v>2.53262274324103</v>
      </c>
      <c r="C1522" s="9">
        <v>1.29210986916517</v>
      </c>
    </row>
    <row r="1523" ht="13.8" spans="1:3">
      <c r="A1523" s="8">
        <v>43920</v>
      </c>
      <c r="B1523" s="10">
        <f>VALUE("2.5308317782410388")</f>
        <v>2.53083177824103</v>
      </c>
      <c r="C1523" s="9">
        <v>1.26448072890638</v>
      </c>
    </row>
    <row r="1524" ht="13.8" spans="1:3">
      <c r="A1524" s="8">
        <v>43921</v>
      </c>
      <c r="B1524" s="10">
        <f>VALUE("2.4967857543410386")</f>
        <v>2.49678575434103</v>
      </c>
      <c r="C1524" s="9">
        <v>1.26799381980916</v>
      </c>
    </row>
    <row r="1525" ht="13.8" spans="1:3">
      <c r="A1525" s="8">
        <v>43922</v>
      </c>
      <c r="B1525" s="10">
        <f>VALUE("2.491768121641038")</f>
        <v>2.49176812164103</v>
      </c>
      <c r="C1525" s="9">
        <v>1.26240149157593</v>
      </c>
    </row>
    <row r="1526" ht="13.8" spans="1:3">
      <c r="A1526" s="8">
        <v>43923</v>
      </c>
      <c r="B1526" s="10">
        <f>VALUE("2.47373016269144")</f>
        <v>2.47373016269144</v>
      </c>
      <c r="C1526" s="9">
        <v>1.2945909999902</v>
      </c>
    </row>
    <row r="1527" ht="13.8" spans="1:3">
      <c r="A1527" s="8">
        <v>43924</v>
      </c>
      <c r="B1527" s="10">
        <f>VALUE("2.5192365577914395")</f>
        <v>2.51923655779143</v>
      </c>
      <c r="C1527" s="9">
        <v>1.2844895620621</v>
      </c>
    </row>
    <row r="1528" ht="13.8" spans="1:3">
      <c r="A1528" s="8">
        <v>43928</v>
      </c>
      <c r="B1528" s="10">
        <f>VALUE("2.504068630791442")</f>
        <v>2.50406863079144</v>
      </c>
      <c r="C1528" s="9">
        <v>1.32474020537088</v>
      </c>
    </row>
    <row r="1529" ht="13.8" spans="1:3">
      <c r="A1529" s="8">
        <v>43929</v>
      </c>
      <c r="B1529" s="10">
        <f>VALUE("2.5751848033914415")</f>
        <v>2.57518480339144</v>
      </c>
      <c r="C1529" s="9">
        <v>1.32592812899828</v>
      </c>
    </row>
    <row r="1530" ht="13.8" spans="1:3">
      <c r="A1530" s="8">
        <v>43930</v>
      </c>
      <c r="B1530" s="10">
        <f>VALUE("2.581486350791441")</f>
        <v>2.58148635079144</v>
      </c>
      <c r="C1530" s="9">
        <v>1.33867113824216</v>
      </c>
    </row>
    <row r="1531" ht="13.8" spans="1:3">
      <c r="A1531" s="8">
        <v>43931</v>
      </c>
      <c r="B1531" s="10">
        <f>VALUE("2.5960139319914406")</f>
        <v>2.59601393199144</v>
      </c>
      <c r="C1531" s="9">
        <v>1.31001086790031</v>
      </c>
    </row>
    <row r="1532" ht="13.8" spans="1:3">
      <c r="A1532" s="8">
        <v>43934</v>
      </c>
      <c r="B1532" s="10">
        <f>VALUE("2.5469700085914404")</f>
        <v>2.54697000859144</v>
      </c>
      <c r="C1532" s="9">
        <v>1.30011770833936</v>
      </c>
    </row>
    <row r="1533" ht="13.8" spans="1:3">
      <c r="A1533" s="8">
        <v>43935</v>
      </c>
      <c r="B1533" s="10">
        <f>VALUE("2.5339371096914394")</f>
        <v>2.53393710969143</v>
      </c>
      <c r="C1533" s="9">
        <v>1.33015277687303</v>
      </c>
    </row>
    <row r="1534" ht="13.8" spans="1:3">
      <c r="A1534" s="8">
        <v>43936</v>
      </c>
      <c r="B1534" s="10">
        <f>VALUE("2.5784720374914394")</f>
        <v>2.57847203749143</v>
      </c>
      <c r="C1534" s="9">
        <v>1.32516191813285</v>
      </c>
    </row>
    <row r="1535" ht="13.8" spans="1:3">
      <c r="A1535" s="8">
        <v>43937</v>
      </c>
      <c r="B1535" s="10">
        <f>VALUE("2.5655119550914396")</f>
        <v>2.56551195509143</v>
      </c>
      <c r="C1535" s="9">
        <v>1.33729015281712</v>
      </c>
    </row>
    <row r="1536" ht="13.8" spans="1:3">
      <c r="A1536" s="8">
        <v>43938</v>
      </c>
      <c r="B1536" s="10">
        <f>VALUE("2.5724564275914408")</f>
        <v>2.57245642759144</v>
      </c>
      <c r="C1536" s="9">
        <v>1.33766339891885</v>
      </c>
    </row>
    <row r="1537" ht="13.8" spans="1:3">
      <c r="A1537" s="8">
        <v>43941</v>
      </c>
      <c r="B1537" s="10">
        <f>VALUE("2.5756059931914406")</f>
        <v>2.57560599319144</v>
      </c>
      <c r="C1537" s="9">
        <v>1.35359200327773</v>
      </c>
    </row>
    <row r="1538" ht="13.8" spans="1:3">
      <c r="A1538" s="8">
        <v>43942</v>
      </c>
      <c r="B1538" s="10">
        <f>VALUE("2.5949072267914404")</f>
        <v>2.59490722679144</v>
      </c>
      <c r="C1538" s="9">
        <v>1.34405835717892</v>
      </c>
    </row>
    <row r="1539" ht="13.8" spans="1:3">
      <c r="A1539" s="8">
        <v>43943</v>
      </c>
      <c r="B1539" s="10">
        <f>VALUE("2.5754907021914417")</f>
        <v>2.57549070219144</v>
      </c>
      <c r="C1539" s="9">
        <v>1.35506023875175</v>
      </c>
    </row>
    <row r="1540" ht="13.8" spans="1:3">
      <c r="A1540" s="8">
        <v>43944</v>
      </c>
      <c r="B1540" s="10">
        <f>VALUE("2.598683912491442")</f>
        <v>2.59868391249144</v>
      </c>
      <c r="C1540" s="9">
        <v>1.34755686029605</v>
      </c>
    </row>
    <row r="1541" ht="13.8" spans="1:3">
      <c r="A1541" s="8">
        <v>43945</v>
      </c>
      <c r="B1541" s="10">
        <f>VALUE("2.5863010752914404")</f>
        <v>2.58630107529144</v>
      </c>
      <c r="C1541" s="9">
        <v>1.32636860467076</v>
      </c>
    </row>
    <row r="1542" ht="13.8" spans="1:3">
      <c r="A1542" s="8">
        <v>43947</v>
      </c>
      <c r="B1542" s="10">
        <f>VALUE("2.5392206643914403")</f>
        <v>2.53922066439144</v>
      </c>
      <c r="C1542" s="9">
        <v>1.32636860467076</v>
      </c>
    </row>
    <row r="1543" ht="13.8" spans="1:3">
      <c r="A1543" s="8">
        <v>43948</v>
      </c>
      <c r="B1543" s="10">
        <f>VALUE("2.5392206643914403")</f>
        <v>2.53922066439144</v>
      </c>
      <c r="C1543" s="9">
        <v>1.32440111480864</v>
      </c>
    </row>
    <row r="1544" ht="13.8" spans="1:3">
      <c r="A1544" s="8">
        <v>43949</v>
      </c>
      <c r="B1544" s="10">
        <f>VALUE("2.5266319974914406")</f>
        <v>2.52663199749144</v>
      </c>
      <c r="C1544" s="9">
        <v>1.31487408351608</v>
      </c>
    </row>
    <row r="1545" ht="13.8" spans="1:3">
      <c r="A1545" s="8">
        <v>43950</v>
      </c>
      <c r="B1545" s="10">
        <f>VALUE("2.4883470620914423")</f>
        <v>2.48834706209144</v>
      </c>
      <c r="C1545" s="9">
        <v>1.31461391790447</v>
      </c>
    </row>
    <row r="1546" ht="13.8" spans="1:3">
      <c r="A1546" s="8">
        <v>43951</v>
      </c>
      <c r="B1546" s="10">
        <f>VALUE("2.4956532755914402")</f>
        <v>2.49565327559144</v>
      </c>
      <c r="C1546" s="9">
        <v>1.3465681856995</v>
      </c>
    </row>
    <row r="1547" ht="13.8" spans="1:3">
      <c r="A1547" s="8">
        <v>43957</v>
      </c>
      <c r="B1547" s="10">
        <f>VALUE("2.551636619791441")</f>
        <v>2.55163661979144</v>
      </c>
      <c r="C1547" s="9">
        <v>1.37107979040874</v>
      </c>
    </row>
    <row r="1548" ht="13.8" spans="1:3">
      <c r="A1548" s="8">
        <v>43958</v>
      </c>
      <c r="B1548" s="10">
        <f>VALUE("2.582356640265")</f>
        <v>2.582356640265</v>
      </c>
      <c r="C1548" s="9">
        <v>1.3696803690408</v>
      </c>
    </row>
    <row r="1549" ht="13.8" spans="1:3">
      <c r="A1549" s="8">
        <v>43959</v>
      </c>
      <c r="B1549" s="10">
        <f>VALUE("2.570574222065001")</f>
        <v>2.570574222065</v>
      </c>
      <c r="C1549" s="9">
        <v>1.38526027502</v>
      </c>
    </row>
    <row r="1550" ht="13.8" spans="1:3">
      <c r="A1550" s="8">
        <v>43960</v>
      </c>
      <c r="B1550" s="10">
        <f>VALUE("2.598457964865001")</f>
        <v>2.598457964865</v>
      </c>
      <c r="C1550" s="9">
        <v>1.38526027502</v>
      </c>
    </row>
    <row r="1551" ht="13.8" spans="1:3">
      <c r="A1551" s="8">
        <v>43962</v>
      </c>
      <c r="B1551" s="10">
        <f>VALUE("2.598457964865001")</f>
        <v>2.598457964865</v>
      </c>
      <c r="C1551" s="9">
        <v>1.3823667374342</v>
      </c>
    </row>
    <row r="1552" ht="13.8" spans="1:3">
      <c r="A1552" s="8">
        <v>43963</v>
      </c>
      <c r="B1552" s="10">
        <f>VALUE("2.6081912542650003")</f>
        <v>2.608191254265</v>
      </c>
      <c r="C1552" s="9">
        <v>1.38645936584884</v>
      </c>
    </row>
    <row r="1553" ht="13.8" spans="1:3">
      <c r="A1553" s="8">
        <v>43964</v>
      </c>
      <c r="B1553" s="10">
        <f>VALUE("2.5950768695650015")</f>
        <v>2.595076869565</v>
      </c>
      <c r="C1553" s="9">
        <v>1.39244946275449</v>
      </c>
    </row>
    <row r="1554" ht="13.8" spans="1:3">
      <c r="A1554" s="8">
        <v>43965</v>
      </c>
      <c r="B1554" s="10">
        <f>VALUE("2.6042220322650014")</f>
        <v>2.604222032265</v>
      </c>
      <c r="C1554" s="9">
        <v>1.38008173687207</v>
      </c>
    </row>
    <row r="1555" ht="13.8" spans="1:3">
      <c r="A1555" s="8">
        <v>43966</v>
      </c>
      <c r="B1555" s="10">
        <f>VALUE("2.577301174865002")</f>
        <v>2.577301174865</v>
      </c>
      <c r="C1555" s="9">
        <v>1.38531990888168</v>
      </c>
    </row>
    <row r="1556" ht="13.8" spans="1:3">
      <c r="A1556" s="8">
        <v>43969</v>
      </c>
      <c r="B1556" s="10">
        <f>VALUE("2.583866364565002")</f>
        <v>2.583866364565</v>
      </c>
      <c r="C1556" s="9">
        <v>1.37799789684373</v>
      </c>
    </row>
    <row r="1557" ht="13.8" spans="1:3">
      <c r="A1557" s="8">
        <v>43970</v>
      </c>
      <c r="B1557" s="10">
        <f>VALUE("2.5733167276650004")</f>
        <v>2.573316727665</v>
      </c>
      <c r="C1557" s="9">
        <v>1.39536593837566</v>
      </c>
    </row>
    <row r="1558" ht="13.8" spans="1:3">
      <c r="A1558" s="8">
        <v>43971</v>
      </c>
      <c r="B1558" s="10">
        <f>VALUE("2.596341680965")</f>
        <v>2.596341680965</v>
      </c>
      <c r="C1558" s="9">
        <v>1.38073451512842</v>
      </c>
    </row>
    <row r="1559" ht="13.8" spans="1:3">
      <c r="A1559" s="8">
        <v>43972</v>
      </c>
      <c r="B1559" s="10">
        <f>VALUE("2.5761975055650015")</f>
        <v>2.576197505565</v>
      </c>
      <c r="C1559" s="9">
        <v>1.3647563877524</v>
      </c>
    </row>
    <row r="1560" ht="13.8" spans="1:3">
      <c r="A1560" s="8">
        <v>43973</v>
      </c>
      <c r="B1560" s="10">
        <f>VALUE("2.554043032165001")</f>
        <v>2.554043032165</v>
      </c>
      <c r="C1560" s="9">
        <v>1.34012121443819</v>
      </c>
    </row>
    <row r="1561" ht="13.8" spans="1:3">
      <c r="A1561" s="8">
        <v>43976</v>
      </c>
      <c r="B1561" s="10">
        <f>VALUE("2.505441004965")</f>
        <v>2.505441004965</v>
      </c>
      <c r="C1561" s="9">
        <v>1.33719782219452</v>
      </c>
    </row>
    <row r="1562" ht="13.8" spans="1:3">
      <c r="A1562" s="8">
        <v>43977</v>
      </c>
      <c r="B1562" s="10">
        <f>VALUE("2.4968021099650004")</f>
        <v>2.496802109965</v>
      </c>
      <c r="C1562" s="9">
        <v>1.36325688914465</v>
      </c>
    </row>
    <row r="1563" ht="13.8" spans="1:3">
      <c r="A1563" s="8">
        <v>43978</v>
      </c>
      <c r="B1563" s="10">
        <f>VALUE("2.5356164604649996")</f>
        <v>2.53561646046499</v>
      </c>
      <c r="C1563" s="9">
        <v>1.35050178209923</v>
      </c>
    </row>
    <row r="1564" ht="13.8" spans="1:3">
      <c r="A1564" s="8">
        <v>43979</v>
      </c>
      <c r="B1564" s="10">
        <f>VALUE("2.522007456765")</f>
        <v>2.522007456765</v>
      </c>
      <c r="C1564" s="9">
        <v>1.34840612093426</v>
      </c>
    </row>
    <row r="1565" ht="13.8" spans="1:3">
      <c r="A1565" s="8">
        <v>43980</v>
      </c>
      <c r="B1565" s="10">
        <f>VALUE("2.517383056365")</f>
        <v>2.517383056365</v>
      </c>
      <c r="C1565" s="9">
        <v>1.35976781778548</v>
      </c>
    </row>
    <row r="1566" ht="13.8" spans="1:3">
      <c r="A1566" s="8">
        <v>43983</v>
      </c>
      <c r="B1566" s="10">
        <f>VALUE("2.528747099065001")</f>
        <v>2.528747099065</v>
      </c>
      <c r="C1566" s="9">
        <v>1.40079966216701</v>
      </c>
    </row>
    <row r="1567" ht="13.8" spans="1:3">
      <c r="A1567" s="8">
        <v>43984</v>
      </c>
      <c r="B1567" s="10">
        <f>VALUE("2.601591151270222")</f>
        <v>2.60159115127022</v>
      </c>
      <c r="C1567" s="9">
        <v>1.40003601673974</v>
      </c>
    </row>
    <row r="1568" ht="13.8" spans="1:3">
      <c r="A1568" s="8">
        <v>43985</v>
      </c>
      <c r="B1568" s="10">
        <f>VALUE("2.6353919661702223")</f>
        <v>2.63539196617022</v>
      </c>
      <c r="C1568" s="9">
        <v>1.40151207428503</v>
      </c>
    </row>
    <row r="1569" ht="13.8" spans="1:3">
      <c r="A1569" s="8">
        <v>43986</v>
      </c>
      <c r="B1569" s="10">
        <f>VALUE("2.635703253070222")</f>
        <v>2.63570325307022</v>
      </c>
      <c r="C1569" s="9">
        <v>1.40262904594122</v>
      </c>
    </row>
    <row r="1570" ht="13.8" spans="1:3">
      <c r="A1570" s="8">
        <v>43987</v>
      </c>
      <c r="B1570" s="10">
        <f>VALUE("2.642589044870221")</f>
        <v>2.64258904487022</v>
      </c>
      <c r="C1570" s="9">
        <v>1.40480956777649</v>
      </c>
    </row>
    <row r="1571" ht="13.8" spans="1:3">
      <c r="A1571" s="8">
        <v>43990</v>
      </c>
      <c r="B1571" s="10">
        <f>VALUE("2.644097467170221")</f>
        <v>2.64409746717022</v>
      </c>
      <c r="C1571" s="9">
        <v>1.40226437645139</v>
      </c>
    </row>
    <row r="1572" ht="13.8" spans="1:3">
      <c r="A1572" s="8">
        <v>43991</v>
      </c>
      <c r="B1572" s="10">
        <f>VALUE("2.6764962232702194")</f>
        <v>2.67649622327021</v>
      </c>
      <c r="C1572" s="9">
        <v>1.41108591224844</v>
      </c>
    </row>
    <row r="1573" ht="13.8" spans="1:3">
      <c r="A1573" s="8">
        <v>43992</v>
      </c>
      <c r="B1573" s="10">
        <f>VALUE("2.67816543117022")</f>
        <v>2.67816543117022</v>
      </c>
      <c r="C1573" s="9">
        <v>1.41230934958849</v>
      </c>
    </row>
    <row r="1574" ht="13.8" spans="1:3">
      <c r="A1574" s="8">
        <v>43993</v>
      </c>
      <c r="B1574" s="10">
        <f>VALUE("2.6758983023702196")</f>
        <v>2.67589830237021</v>
      </c>
      <c r="C1574" s="9">
        <v>1.40573483580819</v>
      </c>
    </row>
    <row r="1575" ht="13.8" spans="1:3">
      <c r="A1575" s="8">
        <v>43994</v>
      </c>
      <c r="B1575" s="10">
        <f>VALUE("2.64825502657022")</f>
        <v>2.64825502657022</v>
      </c>
      <c r="C1575" s="9">
        <v>1.40633474591725</v>
      </c>
    </row>
    <row r="1576" ht="13.8" spans="1:3">
      <c r="A1576" s="8">
        <v>43997</v>
      </c>
      <c r="B1576" s="10">
        <f>VALUE("2.6453715087702196")</f>
        <v>2.64537150877021</v>
      </c>
      <c r="C1576" s="9">
        <v>1.40612256909015</v>
      </c>
    </row>
    <row r="1577" ht="13.8" spans="1:3">
      <c r="A1577" s="8">
        <v>43998</v>
      </c>
      <c r="B1577" s="10">
        <f>VALUE("2.6386841479702223")</f>
        <v>2.63868414797022</v>
      </c>
      <c r="C1577" s="9">
        <v>1.43244527253883</v>
      </c>
    </row>
    <row r="1578" ht="13.8" spans="1:3">
      <c r="A1578" s="8">
        <v>43999</v>
      </c>
      <c r="B1578" s="10">
        <f>VALUE("2.6776017481702206")</f>
        <v>2.67760174817022</v>
      </c>
      <c r="C1578" s="9">
        <v>1.44253539235736</v>
      </c>
    </row>
    <row r="1579" ht="13.8" spans="1:3">
      <c r="A1579" s="8">
        <v>44000</v>
      </c>
      <c r="B1579" s="10">
        <f>VALUE("2.694802701070221")</f>
        <v>2.69480270107022</v>
      </c>
      <c r="C1579" s="9">
        <v>1.44228003065448</v>
      </c>
    </row>
    <row r="1580" ht="13.8" spans="1:3">
      <c r="A1580" s="8">
        <v>44001</v>
      </c>
      <c r="B1580" s="10">
        <f>VALUE("2.6988315665702207")</f>
        <v>2.69883156657022</v>
      </c>
      <c r="C1580" s="9">
        <v>1.45554616292193</v>
      </c>
    </row>
    <row r="1581" ht="13.8" spans="1:3">
      <c r="A1581" s="8">
        <v>44004</v>
      </c>
      <c r="B1581" s="10">
        <f>VALUE("2.70351868437022")</f>
        <v>2.70351868437022</v>
      </c>
      <c r="C1581" s="9">
        <v>1.45476111369192</v>
      </c>
    </row>
    <row r="1582" ht="13.8" spans="1:3">
      <c r="A1582" s="8">
        <v>44005</v>
      </c>
      <c r="B1582" s="10">
        <f>VALUE("2.70048950957022")</f>
        <v>2.70048950957022</v>
      </c>
      <c r="C1582" s="9">
        <v>1.45987088803649</v>
      </c>
    </row>
    <row r="1583" ht="13.8" spans="1:3">
      <c r="A1583" s="8">
        <v>44006</v>
      </c>
      <c r="B1583" s="10">
        <f>VALUE("2.6905841162702226")</f>
        <v>2.69058411627022</v>
      </c>
      <c r="C1583" s="9">
        <v>1.45603437586537</v>
      </c>
    </row>
    <row r="1584" ht="13.8" spans="1:3">
      <c r="A1584" s="8">
        <v>44010</v>
      </c>
      <c r="B1584" s="10">
        <f>VALUE("2.6889743101702215")</f>
        <v>2.68897431017022</v>
      </c>
      <c r="C1584" s="9">
        <v>1.45603437586537</v>
      </c>
    </row>
    <row r="1585" ht="13.8" spans="1:3">
      <c r="A1585" s="8">
        <v>44011</v>
      </c>
      <c r="B1585" s="10">
        <f>VALUE("2.6889743101702215")</f>
        <v>2.68897431017022</v>
      </c>
      <c r="C1585" s="9">
        <v>1.44933116260376</v>
      </c>
    </row>
    <row r="1586" ht="13.8" spans="1:3">
      <c r="A1586" s="8">
        <v>44012</v>
      </c>
      <c r="B1586" s="10">
        <f>VALUE("2.66988453647022")</f>
        <v>2.66988453647022</v>
      </c>
      <c r="C1586" s="9">
        <v>1.47498016186909</v>
      </c>
    </row>
    <row r="1587" ht="13.8" spans="1:3">
      <c r="A1587" s="8">
        <v>44013</v>
      </c>
      <c r="B1587" s="10">
        <f>VALUE("2.6990113922702212")</f>
        <v>2.69901139227022</v>
      </c>
      <c r="C1587" s="9">
        <v>1.47937438017631</v>
      </c>
    </row>
    <row r="1588" ht="13.8" spans="1:3">
      <c r="A1588" s="8">
        <v>44014</v>
      </c>
      <c r="B1588" s="10">
        <f>VALUE("2.718848240183302")</f>
        <v>2.7188482401833</v>
      </c>
      <c r="C1588" s="9">
        <v>1.5028637080793</v>
      </c>
    </row>
    <row r="1589" ht="13.8" spans="1:3">
      <c r="A1589" s="8">
        <v>44015</v>
      </c>
      <c r="B1589" s="10">
        <f>VALUE("2.7748871867833005")</f>
        <v>2.7748871867833</v>
      </c>
      <c r="C1589" s="9">
        <v>1.52203671142015</v>
      </c>
    </row>
    <row r="1590" ht="13.8" spans="1:3">
      <c r="A1590" s="8">
        <v>44018</v>
      </c>
      <c r="B1590" s="10">
        <f>VALUE("2.820198393083303")</f>
        <v>2.8201983930833</v>
      </c>
      <c r="C1590" s="9">
        <v>1.58449889321465</v>
      </c>
    </row>
    <row r="1591" ht="13.8" spans="1:3">
      <c r="A1591" s="8">
        <v>44019</v>
      </c>
      <c r="B1591" s="10">
        <f>VALUE("2.9592315630833017")</f>
        <v>2.9592315630833</v>
      </c>
      <c r="C1591" s="9">
        <v>1.60466336295241</v>
      </c>
    </row>
    <row r="1592" ht="13.8" spans="1:3">
      <c r="A1592" s="8">
        <v>44020</v>
      </c>
      <c r="B1592" s="10">
        <f>VALUE("2.973810208583301")</f>
        <v>2.9738102085833</v>
      </c>
      <c r="C1592" s="9">
        <v>1.64374542402543</v>
      </c>
    </row>
    <row r="1593" ht="13.8" spans="1:3">
      <c r="A1593" s="8">
        <v>44021</v>
      </c>
      <c r="B1593" s="10">
        <f>VALUE("3.042880349983303")</f>
        <v>3.0428803499833</v>
      </c>
      <c r="C1593" s="9">
        <v>1.68356758885786</v>
      </c>
    </row>
    <row r="1594" ht="13.8" spans="1:3">
      <c r="A1594" s="8">
        <v>44022</v>
      </c>
      <c r="B1594" s="10">
        <f>VALUE("3.1170999906833003")</f>
        <v>3.1170999906833</v>
      </c>
      <c r="C1594" s="9">
        <v>1.67921441756129</v>
      </c>
    </row>
    <row r="1595" ht="13.8" spans="1:3">
      <c r="A1595" s="8">
        <v>44025</v>
      </c>
      <c r="B1595" s="10">
        <f>VALUE("3.059662316283301")</f>
        <v>3.0596623162833</v>
      </c>
      <c r="C1595" s="9">
        <v>1.7353221096252</v>
      </c>
    </row>
    <row r="1596" ht="13.8" spans="1:3">
      <c r="A1596" s="8">
        <v>44026</v>
      </c>
      <c r="B1596" s="10">
        <f>VALUE("3.156204752983301")</f>
        <v>3.1562047529833</v>
      </c>
      <c r="C1596" s="9">
        <v>1.7122355555142</v>
      </c>
    </row>
    <row r="1597" ht="13.8" spans="1:3">
      <c r="A1597" s="8">
        <v>44027</v>
      </c>
      <c r="B1597" s="10">
        <f>VALUE("3.1543639181833005")</f>
        <v>3.1543639181833</v>
      </c>
      <c r="C1597" s="9">
        <v>1.66975778491015</v>
      </c>
    </row>
    <row r="1598" ht="13.8" spans="1:3">
      <c r="A1598" s="8">
        <v>44028</v>
      </c>
      <c r="B1598" s="10">
        <f>VALUE("3.0781398648832994")</f>
        <v>3.07813986488329</v>
      </c>
      <c r="C1598" s="9">
        <v>1.58956513056446</v>
      </c>
    </row>
    <row r="1599" ht="13.8" spans="1:3">
      <c r="A1599" s="8">
        <v>44029</v>
      </c>
      <c r="B1599" s="10">
        <f>VALUE("2.9568551832833014")</f>
        <v>2.9568551832833</v>
      </c>
      <c r="C1599" s="9">
        <v>1.59575062834372</v>
      </c>
    </row>
    <row r="1600" ht="13.8" spans="1:3">
      <c r="A1600" s="8">
        <v>44032</v>
      </c>
      <c r="B1600" s="10">
        <f>VALUE("2.9590031873833")</f>
        <v>2.9590031873833</v>
      </c>
      <c r="C1600" s="9">
        <v>1.64158678386863</v>
      </c>
    </row>
    <row r="1601" ht="13.8" spans="1:3">
      <c r="A1601" s="8">
        <v>44033</v>
      </c>
      <c r="B1601" s="10">
        <f>VALUE("3.0846484124833013")</f>
        <v>3.0846484124833</v>
      </c>
      <c r="C1601" s="9">
        <v>1.65076486526797</v>
      </c>
    </row>
    <row r="1602" ht="13.8" spans="1:3">
      <c r="A1602" s="8">
        <v>44034</v>
      </c>
      <c r="B1602" s="10">
        <f>VALUE("3.105159279383302")</f>
        <v>3.1051592793833</v>
      </c>
      <c r="C1602" s="9">
        <v>1.66519304041899</v>
      </c>
    </row>
    <row r="1603" ht="13.8" spans="1:3">
      <c r="A1603" s="8">
        <v>44035</v>
      </c>
      <c r="B1603" s="10">
        <f>VALUE("3.1162182702833015")</f>
        <v>3.1162182702833</v>
      </c>
      <c r="C1603" s="9">
        <v>1.66504127714555</v>
      </c>
    </row>
    <row r="1604" ht="13.8" spans="1:3">
      <c r="A1604" s="8">
        <v>44036</v>
      </c>
      <c r="B1604" s="10">
        <f>VALUE("3.1118443774833007")</f>
        <v>3.1118443774833</v>
      </c>
      <c r="C1604" s="9">
        <v>1.58050687021826</v>
      </c>
    </row>
    <row r="1605" ht="13.8" spans="1:3">
      <c r="A1605" s="8">
        <v>44039</v>
      </c>
      <c r="B1605" s="10">
        <f>VALUE("2.992608422083301")</f>
        <v>2.9926084220833</v>
      </c>
      <c r="C1605" s="9">
        <v>1.58421719804353</v>
      </c>
    </row>
    <row r="1606" ht="13.8" spans="1:3">
      <c r="A1606" s="8">
        <v>44040</v>
      </c>
      <c r="B1606" s="10">
        <f>VALUE("2.994602922683301")</f>
        <v>2.9946029226833</v>
      </c>
      <c r="C1606" s="9">
        <v>1.59954156626037</v>
      </c>
    </row>
    <row r="1607" ht="13.8" spans="1:3">
      <c r="A1607" s="8">
        <v>44041</v>
      </c>
      <c r="B1607" s="10">
        <f>VALUE("3.0111553130833024")</f>
        <v>3.0111553130833</v>
      </c>
      <c r="C1607" s="9">
        <v>1.64245166349802</v>
      </c>
    </row>
    <row r="1608" ht="13.8" spans="1:3">
      <c r="A1608" s="8">
        <v>44042</v>
      </c>
      <c r="B1608" s="10">
        <f>VALUE("3.0755947446833")</f>
        <v>3.0755947446833</v>
      </c>
      <c r="C1608" s="9">
        <v>1.6377143555632</v>
      </c>
    </row>
    <row r="1609" ht="13.8" spans="1:3">
      <c r="A1609" s="8">
        <v>44043</v>
      </c>
      <c r="B1609" s="10">
        <f>VALUE("3.081328672583301")</f>
        <v>3.0813286725833</v>
      </c>
      <c r="C1609" s="9">
        <v>1.65487603023093</v>
      </c>
    </row>
    <row r="1610" ht="13.8" spans="1:3">
      <c r="A1610" s="8">
        <v>44046</v>
      </c>
      <c r="B1610" s="10">
        <f>VALUE("3.1151591048833")</f>
        <v>3.1151591048833</v>
      </c>
      <c r="C1610" s="9">
        <v>1.6951531327647</v>
      </c>
    </row>
    <row r="1611" ht="13.8" spans="1:3">
      <c r="A1611" s="8">
        <v>44047</v>
      </c>
      <c r="B1611" s="10">
        <f>VALUE("3.18737851340008")</f>
        <v>3.18737851340008</v>
      </c>
      <c r="C1611" s="9">
        <v>1.68456406037432</v>
      </c>
    </row>
    <row r="1612" ht="13.8" spans="1:3">
      <c r="A1612" s="8">
        <v>44048</v>
      </c>
      <c r="B1612" s="10">
        <f>VALUE("3.1827239329000787")</f>
        <v>3.18272393290007</v>
      </c>
      <c r="C1612" s="9">
        <v>1.70346155577729</v>
      </c>
    </row>
    <row r="1613" ht="13.8" spans="1:3">
      <c r="A1613" s="8">
        <v>44049</v>
      </c>
      <c r="B1613" s="10">
        <f>VALUE("3.2005465815000806")</f>
        <v>3.20054658150008</v>
      </c>
      <c r="C1613" s="9">
        <v>1.70282256046323</v>
      </c>
    </row>
    <row r="1614" ht="13.8" spans="1:3">
      <c r="A1614" s="8">
        <v>44050</v>
      </c>
      <c r="B1614" s="10">
        <f>VALUE("3.2085491010000795")</f>
        <v>3.20854910100007</v>
      </c>
      <c r="C1614" s="9">
        <v>1.68234447848541</v>
      </c>
    </row>
    <row r="1615" ht="13.8" spans="1:3">
      <c r="A1615" s="8">
        <v>44053</v>
      </c>
      <c r="B1615" s="10">
        <f>VALUE("3.18104216880008")</f>
        <v>3.18104216880008</v>
      </c>
      <c r="C1615" s="9">
        <v>1.69150294182819</v>
      </c>
    </row>
    <row r="1616" ht="13.8" spans="1:3">
      <c r="A1616" s="8">
        <v>44054</v>
      </c>
      <c r="B1616" s="10">
        <f>VALUE("3.2040460366000794")</f>
        <v>3.20404603660007</v>
      </c>
      <c r="C1616" s="9">
        <v>1.66020248349506</v>
      </c>
    </row>
    <row r="1617" ht="13.8" spans="1:3">
      <c r="A1617" s="8">
        <v>44055</v>
      </c>
      <c r="B1617" s="10">
        <f>VALUE("3.14612710770008")</f>
        <v>3.14612710770008</v>
      </c>
      <c r="C1617" s="9">
        <v>1.64198100620007</v>
      </c>
    </row>
    <row r="1618" ht="13.8" spans="1:3">
      <c r="A1618" s="8">
        <v>44056</v>
      </c>
      <c r="B1618" s="10">
        <f>VALUE("3.13225643840008")</f>
        <v>3.13225643840008</v>
      </c>
      <c r="C1618" s="9">
        <v>1.64808191997393</v>
      </c>
    </row>
    <row r="1619" ht="13.8" spans="1:3">
      <c r="A1619" s="8">
        <v>44057</v>
      </c>
      <c r="B1619" s="10">
        <f>VALUE("3.1481908481000804")</f>
        <v>3.14819084810008</v>
      </c>
      <c r="C1619" s="9">
        <v>1.66591589034916</v>
      </c>
    </row>
    <row r="1620" ht="13.8" spans="1:3">
      <c r="A1620" s="8">
        <v>44060</v>
      </c>
      <c r="B1620" s="10">
        <f>VALUE("3.178154149900081")</f>
        <v>3.17815414990008</v>
      </c>
      <c r="C1620" s="9">
        <v>1.696344879398</v>
      </c>
    </row>
    <row r="1621" ht="13.8" spans="1:3">
      <c r="A1621" s="8">
        <v>44061</v>
      </c>
      <c r="B1621" s="10">
        <f>VALUE("3.2502980099000798")</f>
        <v>3.25029800990007</v>
      </c>
      <c r="C1621" s="9">
        <v>1.70762553858483</v>
      </c>
    </row>
    <row r="1622" ht="13.8" spans="1:3">
      <c r="A1622" s="8">
        <v>44062</v>
      </c>
      <c r="B1622" s="10">
        <f>VALUE("3.2649556808000804")</f>
        <v>3.26495568080008</v>
      </c>
      <c r="C1622" s="9">
        <v>1.67665820994289</v>
      </c>
    </row>
    <row r="1623" ht="13.8" spans="1:3">
      <c r="A1623" s="8">
        <v>44063</v>
      </c>
      <c r="B1623" s="10">
        <f>VALUE("3.221237961000081")</f>
        <v>3.22123796100008</v>
      </c>
      <c r="C1623" s="9">
        <v>1.65842624453305</v>
      </c>
    </row>
    <row r="1624" ht="13.8" spans="1:3">
      <c r="A1624" s="8">
        <v>44064</v>
      </c>
      <c r="B1624" s="10">
        <f>VALUE("3.1897249160000807")</f>
        <v>3.18972491600008</v>
      </c>
      <c r="C1624" s="9">
        <v>1.67104201307418</v>
      </c>
    </row>
    <row r="1625" ht="13.8" spans="1:3">
      <c r="A1625" s="8">
        <v>44067</v>
      </c>
      <c r="B1625" s="10">
        <f>VALUE("3.209774950500081")</f>
        <v>3.20977495050008</v>
      </c>
      <c r="C1625" s="9">
        <v>1.68236522835293</v>
      </c>
    </row>
    <row r="1626" ht="13.8" spans="1:3">
      <c r="A1626" s="8">
        <v>44068</v>
      </c>
      <c r="B1626" s="10">
        <f>VALUE("3.228238201500079")</f>
        <v>3.22823820150007</v>
      </c>
      <c r="C1626" s="9">
        <v>1.67320588471274</v>
      </c>
    </row>
    <row r="1627" ht="13.8" spans="1:3">
      <c r="A1627" s="8">
        <v>44069</v>
      </c>
      <c r="B1627" s="10">
        <f>VALUE("3.199664935700079")</f>
        <v>3.19966493570007</v>
      </c>
      <c r="C1627" s="9">
        <v>1.64134686509745</v>
      </c>
    </row>
    <row r="1628" ht="13.8" spans="1:3">
      <c r="A1628" s="8">
        <v>44070</v>
      </c>
      <c r="B1628" s="10">
        <f>VALUE("3.13588810980008")</f>
        <v>3.13588810980008</v>
      </c>
      <c r="C1628" s="9">
        <v>1.65465510073244</v>
      </c>
    </row>
    <row r="1629" ht="13.8" spans="1:3">
      <c r="A1629" s="8">
        <v>44071</v>
      </c>
      <c r="B1629" s="10">
        <f>VALUE("3.1623141497000806")</f>
        <v>3.16231414970008</v>
      </c>
      <c r="C1629" s="9">
        <v>1.68292985111153</v>
      </c>
    </row>
    <row r="1630" ht="13.8" spans="1:3">
      <c r="A1630" s="8">
        <v>44074</v>
      </c>
      <c r="B1630" s="10">
        <f>VALUE("3.216109878300079")</f>
        <v>3.21610987830007</v>
      </c>
      <c r="C1630" s="9">
        <v>1.67720125283928</v>
      </c>
    </row>
    <row r="1631" ht="13.8" spans="1:3">
      <c r="A1631" s="8">
        <v>44075</v>
      </c>
      <c r="B1631" s="10">
        <f>VALUE("3.220827522300079")</f>
        <v>3.22082752230007</v>
      </c>
      <c r="C1631" s="9">
        <v>1.68777156231915</v>
      </c>
    </row>
    <row r="1632" ht="13.8" spans="1:3">
      <c r="A1632" s="8">
        <v>44076</v>
      </c>
      <c r="B1632" s="10">
        <f>VALUE("3.2328316569000792")</f>
        <v>3.23283165690007</v>
      </c>
      <c r="C1632" s="9">
        <v>1.6895568054661</v>
      </c>
    </row>
    <row r="1633" ht="13.8" spans="1:3">
      <c r="A1633" s="8">
        <v>44077</v>
      </c>
      <c r="B1633" s="10">
        <f>VALUE("3.24092479300008")</f>
        <v>3.24092479300008</v>
      </c>
      <c r="C1633" s="9">
        <v>1.67564649670556</v>
      </c>
    </row>
    <row r="1634" ht="13.8" spans="1:3">
      <c r="A1634" s="8"/>
      <c r="B1634" s="9"/>
      <c r="C1634" s="9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净值情况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欧宇</dc:creator>
  <cp:lastModifiedBy>啊～啊～啊～</cp:lastModifiedBy>
  <dcterms:created xsi:type="dcterms:W3CDTF">2015-06-06T10:19:00Z</dcterms:created>
  <dcterms:modified xsi:type="dcterms:W3CDTF">2020-09-08T06:32:19Z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2f118843</vt:lpwstr>
  </property>
  <property fmtid="{D5CDD505-2E9C-101B-9397-08002B2CF9AE}" pid="3" name="KSOProductBuildVer">
    <vt:lpwstr>2052-11.1.0.9912</vt:lpwstr>
  </property>
</Properties>
</file>