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guymon/Box Sync/(iMSA Specialization 4) Data Analytics Courses/iMSA ACCY 576/HE Material/Live Session Slides/HE Slides M1/"/>
    </mc:Choice>
  </mc:AlternateContent>
  <xr:revisionPtr revIDLastSave="0" documentId="13_ncr:1_{6E359673-EB6C-E544-8408-421E8977F5BA}" xr6:coauthVersionLast="36" xr6:coauthVersionMax="36" xr10:uidLastSave="{00000000-0000-0000-0000-000000000000}"/>
  <bookViews>
    <workbookView xWindow="1620" yWindow="2140" windowWidth="26120" windowHeight="16040" xr2:uid="{00000000-000D-0000-FFFF-FFFF00000000}"/>
  </bookViews>
  <sheets>
    <sheet name="clusterAnalysis" sheetId="5" r:id="rId1"/>
    <sheet name="clusterPivot" sheetId="4" r:id="rId2"/>
    <sheet name="tidyVendors" sheetId="2" r:id="rId3"/>
    <sheet name="Vendor Contact List" sheetId="1" r:id="rId4"/>
  </sheets>
  <calcPr calcId="181029"/>
  <pivotCaches>
    <pivotCache cacheId="46" r:id="rId5"/>
  </pivotCaches>
</workbook>
</file>

<file path=xl/calcChain.xml><?xml version="1.0" encoding="utf-8"?>
<calcChain xmlns="http://schemas.openxmlformats.org/spreadsheetml/2006/main">
  <c r="AE3" i="2" l="1"/>
  <c r="AF3" i="2"/>
  <c r="AG3" i="2"/>
  <c r="AE4" i="2"/>
  <c r="AF4" i="2"/>
  <c r="AG4" i="2"/>
  <c r="AE5" i="2"/>
  <c r="AF5" i="2"/>
  <c r="AG5" i="2"/>
  <c r="AE6" i="2"/>
  <c r="AF6" i="2"/>
  <c r="AG6" i="2"/>
  <c r="AE7" i="2"/>
  <c r="AF7" i="2"/>
  <c r="AG7" i="2"/>
  <c r="AE8" i="2"/>
  <c r="AF8" i="2"/>
  <c r="AG8" i="2"/>
  <c r="AE9" i="2"/>
  <c r="AF9" i="2"/>
  <c r="AG9" i="2"/>
  <c r="AE10" i="2"/>
  <c r="AF10" i="2"/>
  <c r="AG10" i="2"/>
  <c r="AE11" i="2"/>
  <c r="AF11" i="2"/>
  <c r="AG11" i="2"/>
  <c r="AE12" i="2"/>
  <c r="AF12" i="2"/>
  <c r="AG12" i="2"/>
  <c r="AE13" i="2"/>
  <c r="AF13" i="2"/>
  <c r="AG13" i="2"/>
  <c r="AE14" i="2"/>
  <c r="AF14" i="2"/>
  <c r="AG14" i="2"/>
  <c r="AE15" i="2"/>
  <c r="AF15" i="2"/>
  <c r="AG15" i="2"/>
  <c r="AE16" i="2"/>
  <c r="AF16" i="2"/>
  <c r="AG16" i="2"/>
  <c r="AE17" i="2"/>
  <c r="AF17" i="2"/>
  <c r="AG17" i="2"/>
  <c r="AE18" i="2"/>
  <c r="AF18" i="2"/>
  <c r="AG18" i="2"/>
  <c r="AE19" i="2"/>
  <c r="AF19" i="2"/>
  <c r="AG19" i="2"/>
  <c r="AE20" i="2"/>
  <c r="AF20" i="2"/>
  <c r="AG20" i="2"/>
  <c r="AE21" i="2"/>
  <c r="AF21" i="2"/>
  <c r="AG21" i="2"/>
  <c r="AE22" i="2"/>
  <c r="AF22" i="2"/>
  <c r="AG22" i="2"/>
  <c r="AE23" i="2"/>
  <c r="AF23" i="2"/>
  <c r="AG23" i="2"/>
  <c r="AE24" i="2"/>
  <c r="AF24" i="2"/>
  <c r="AG24" i="2"/>
  <c r="AE25" i="2"/>
  <c r="AF25" i="2"/>
  <c r="AG25" i="2"/>
  <c r="AE26" i="2"/>
  <c r="AF26" i="2"/>
  <c r="AG26" i="2"/>
  <c r="AE27" i="2"/>
  <c r="AF27" i="2"/>
  <c r="AG27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3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6" i="2"/>
  <c r="BA7" i="2"/>
  <c r="BA8" i="2"/>
  <c r="BA9" i="2"/>
  <c r="BA10" i="2"/>
  <c r="BA11" i="2"/>
  <c r="BA4" i="2"/>
  <c r="BA5" i="2"/>
  <c r="BA3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W27" i="2"/>
  <c r="AW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V27" i="2"/>
  <c r="AV2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" i="2"/>
  <c r="AS2" i="2"/>
  <c r="AS3" i="2"/>
  <c r="AS4" i="2"/>
  <c r="AS5" i="2"/>
  <c r="AS6" i="2"/>
  <c r="AS7" i="2"/>
  <c r="AS8" i="2"/>
  <c r="AS9" i="2"/>
  <c r="AS1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11" i="2"/>
  <c r="AQ10" i="2"/>
  <c r="AQ9" i="2"/>
  <c r="AQ8" i="2"/>
  <c r="AQ7" i="2"/>
  <c r="AQ6" i="2"/>
  <c r="AQ5" i="2"/>
  <c r="AQ4" i="2"/>
  <c r="AQ3" i="2"/>
  <c r="AQ2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11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3" i="2"/>
  <c r="AK3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Z16" i="2"/>
  <c r="Z17" i="2"/>
  <c r="Z18" i="2"/>
  <c r="Z19" i="2"/>
  <c r="Z20" i="2"/>
  <c r="Z21" i="2"/>
  <c r="Z22" i="2"/>
  <c r="Z23" i="2"/>
  <c r="Z24" i="2"/>
  <c r="Z25" i="2"/>
  <c r="Z26" i="2"/>
  <c r="Z27" i="2"/>
  <c r="Z9" i="2"/>
  <c r="Z10" i="2"/>
  <c r="Z11" i="2"/>
  <c r="Z12" i="2"/>
  <c r="Z13" i="2"/>
  <c r="Z14" i="2"/>
  <c r="Z15" i="2"/>
  <c r="Z3" i="2"/>
  <c r="Z4" i="2"/>
  <c r="Z5" i="2"/>
  <c r="Z6" i="2"/>
  <c r="Z7" i="2"/>
  <c r="Z8" i="2"/>
</calcChain>
</file>

<file path=xl/sharedStrings.xml><?xml version="1.0" encoding="utf-8"?>
<sst xmlns="http://schemas.openxmlformats.org/spreadsheetml/2006/main" count="646" uniqueCount="257">
  <si>
    <t>Vendor</t>
  </si>
  <si>
    <t>Phone Numbers</t>
  </si>
  <si>
    <t>Email</t>
  </si>
  <si>
    <t>Full Name</t>
  </si>
  <si>
    <t>Address</t>
  </si>
  <si>
    <t>Account #</t>
  </si>
  <si>
    <t>Bob's Burger Joint</t>
  </si>
  <si>
    <t>Books by Bessie</t>
  </si>
  <si>
    <t>Phone: (650) 555-7745</t>
  </si>
  <si>
    <t>Books@Intuit.com</t>
  </si>
  <si>
    <t>Bessie Williams</t>
  </si>
  <si>
    <t>15 Main St.
Palo Alto CA 94303</t>
  </si>
  <si>
    <t>Brosnahan Insurance Agency</t>
  </si>
  <si>
    <t>Phone: (650) 555-9912
Fax: (555) 123-4567
Mobile: (650) 555-9874</t>
  </si>
  <si>
    <t>Nick Brosnahan</t>
  </si>
  <si>
    <t>P.O. Box 5
Middlefield CA 94482</t>
  </si>
  <si>
    <t>Cal Telephone</t>
  </si>
  <si>
    <t>Phone: (650) 555-1616</t>
  </si>
  <si>
    <t>10 Main St.
Palo Alto CA 94303</t>
  </si>
  <si>
    <t>Chin's Gas and Oil</t>
  </si>
  <si>
    <t>Cigna Health Care</t>
  </si>
  <si>
    <t>Phone: (520) 555-9874</t>
  </si>
  <si>
    <t>Computers by Jenni</t>
  </si>
  <si>
    <t>Phone: (650) 555-8721
Fax: (650) 999-2663
Mobile: (650) 111-5648</t>
  </si>
  <si>
    <t>Msfixit@Intuit.com</t>
  </si>
  <si>
    <t>Jenni Winslow</t>
  </si>
  <si>
    <t>1515 Main St.
Middlefield CA 94482</t>
  </si>
  <si>
    <t>Diego's Road Warrior Bodyshop</t>
  </si>
  <si>
    <t>EDD</t>
  </si>
  <si>
    <t>Ellis Equipment Rental</t>
  </si>
  <si>
    <t>Phone: (650) 555-3333
Mobile: (650) 445-3333</t>
  </si>
  <si>
    <t>Rental@intuit.com</t>
  </si>
  <si>
    <t>Ms. Julie I. Ellis</t>
  </si>
  <si>
    <t>45896 Main St.
Middlefield CA 94303
USA</t>
  </si>
  <si>
    <t>Fidelity</t>
  </si>
  <si>
    <t>Hall Properties</t>
  </si>
  <si>
    <t>Phone: (973) 555-3827
Mobile: (973) 888-6222</t>
  </si>
  <si>
    <t>Melanie Hall</t>
  </si>
  <si>
    <t>P.O.Box 357
South Orange NJ 07079</t>
  </si>
  <si>
    <t>Hicks Hardware</t>
  </si>
  <si>
    <t>Phone: (650) 554-1973
Mobile: (650) 445-6666</t>
  </si>
  <si>
    <t>Geoff Hicks</t>
  </si>
  <si>
    <t>42 Main St.
Middlefield CA 94303</t>
  </si>
  <si>
    <t>Lee Advertising</t>
  </si>
  <si>
    <t>Phone: (650) 554-4622</t>
  </si>
  <si>
    <t>Mrs. Laurel J. Lee</t>
  </si>
  <si>
    <t>53 Main St.
Middlefield CA 94303</t>
  </si>
  <si>
    <t>Mahoney Mugs</t>
  </si>
  <si>
    <t>Met Life Dental</t>
  </si>
  <si>
    <t>National Eye Care</t>
  </si>
  <si>
    <t>Phone: (800) 555-5555
Fax: (800) 666-6666</t>
  </si>
  <si>
    <t>Nateyecare@intuit.com, pauliejones15@intuit.com</t>
  </si>
  <si>
    <t>123 Anywhere Ave
Tucson AZ 85704</t>
  </si>
  <si>
    <t>164978565103482659421</t>
  </si>
  <si>
    <t>Norton Lumber and Building Materials</t>
  </si>
  <si>
    <t>Phone: (650) 363-6578</t>
  </si>
  <si>
    <t>Materials@intuit.com</t>
  </si>
  <si>
    <t>Julie Norton</t>
  </si>
  <si>
    <t>4528 Country Road
Middlefield CA 94303</t>
  </si>
  <si>
    <t>Pam Seitz</t>
  </si>
  <si>
    <t>Phone: (650) 557-8855
Fax: (556) 454-5555
Mobile: (650) 888-4446</t>
  </si>
  <si>
    <t>SeitzCPA@noemail.com</t>
  </si>
  <si>
    <t>P.O. Box 15
Bayshore CA 94326</t>
  </si>
  <si>
    <t>PG&amp;E</t>
  </si>
  <si>
    <t>Phone: (888) 555-9465</t>
  </si>
  <si>
    <t>utilities@noemail.com</t>
  </si>
  <si>
    <t>4 Main St.
Palo Alto CA 94303</t>
  </si>
  <si>
    <t>Robertson &amp; Associates</t>
  </si>
  <si>
    <t>Phone: (650) 557-1111</t>
  </si>
  <si>
    <t>Jenny Robertson</t>
  </si>
  <si>
    <t>P.O. Box 147
Bayshore CA 94326</t>
  </si>
  <si>
    <t>Squeaky Kleen Car Wash</t>
  </si>
  <si>
    <t>Tania's Nursery</t>
  </si>
  <si>
    <t>Phone: (886) 554-2265</t>
  </si>
  <si>
    <t>plantqueen@taniasnursery.com</t>
  </si>
  <si>
    <t>Tania Kronberg</t>
  </si>
  <si>
    <t>1111 Elm St.
Middlefield CA 94482
USA</t>
  </si>
  <si>
    <t>Tim Philip Masonry</t>
  </si>
  <si>
    <t>Phone: (800) 556-1254
Mobile: (650) 555-1549</t>
  </si>
  <si>
    <t>tim.philip@timphilipmasonry.com</t>
  </si>
  <si>
    <t>Tim Philip</t>
  </si>
  <si>
    <t>3948 Elm St.
Middlefield CA 94482</t>
  </si>
  <si>
    <t>Tony Rondonuwu</t>
  </si>
  <si>
    <t>tonyrjr@intuit.com</t>
  </si>
  <si>
    <t>Mr. Tony L Rodonuwu Jr.</t>
  </si>
  <si>
    <t>United States Treasury</t>
  </si>
  <si>
    <t>Phone: (888) 555-6454</t>
  </si>
  <si>
    <t>taxesaregreat@intuit.com</t>
  </si>
  <si>
    <t>5568 Capital Drive
Tucson AZ 85718</t>
  </si>
  <si>
    <t>Thursday, Jul 18, 2019 01:55:01 PM GMT-7</t>
  </si>
  <si>
    <t>Craig's Design and Landscaping Services</t>
  </si>
  <si>
    <t>Vendor Contact List</t>
  </si>
  <si>
    <t/>
  </si>
  <si>
    <t>vendor</t>
  </si>
  <si>
    <t>fax</t>
  </si>
  <si>
    <t>phone</t>
  </si>
  <si>
    <t>mobile</t>
  </si>
  <si>
    <t>email</t>
  </si>
  <si>
    <t>lastname</t>
  </si>
  <si>
    <t>lastName</t>
  </si>
  <si>
    <t>firstName</t>
  </si>
  <si>
    <t>street</t>
  </si>
  <si>
    <t>city</t>
  </si>
  <si>
    <t>state</t>
  </si>
  <si>
    <t>zip</t>
  </si>
  <si>
    <t>accountNum</t>
  </si>
  <si>
    <t>Phone: (650) 555-9912</t>
  </si>
  <si>
    <t>Phone: (650) 555-8721</t>
  </si>
  <si>
    <t>Phone: (650) 555-3333</t>
  </si>
  <si>
    <t>Phone: (973) 555-3827</t>
  </si>
  <si>
    <t>Phone: (650) 554-1973</t>
  </si>
  <si>
    <t>Phone: (800) 555-5555</t>
  </si>
  <si>
    <t>Phone: (650) 557-8855</t>
  </si>
  <si>
    <t>Phone: (800) 556-1254</t>
  </si>
  <si>
    <t>(650) 555-7745</t>
  </si>
  <si>
    <t>(650) 555-9912</t>
  </si>
  <si>
    <t>(650) 555-1616</t>
  </si>
  <si>
    <t>(520) 555-9874</t>
  </si>
  <si>
    <t>(650) 555-8721</t>
  </si>
  <si>
    <t>(650) 555-3333</t>
  </si>
  <si>
    <t>(973) 555-3827</t>
  </si>
  <si>
    <t>(650) 554-1973</t>
  </si>
  <si>
    <t>(650) 554-4622</t>
  </si>
  <si>
    <t>(800) 555-5555</t>
  </si>
  <si>
    <t>(650) 363-6578</t>
  </si>
  <si>
    <t>(650) 557-8855</t>
  </si>
  <si>
    <t>(888) 555-9465</t>
  </si>
  <si>
    <t>(650) 557-1111</t>
  </si>
  <si>
    <t>(886) 554-2265</t>
  </si>
  <si>
    <t>(800) 556-1254</t>
  </si>
  <si>
    <t>(888) 555-6454</t>
  </si>
  <si>
    <t>Fax: (555) 123-4567</t>
  </si>
  <si>
    <t>Mobile: (650) 555-9874</t>
  </si>
  <si>
    <t>Fax: (650) 999-2663</t>
  </si>
  <si>
    <t>Mobile: (650) 111-5648</t>
  </si>
  <si>
    <t>Mobile: (650) 445-3333</t>
  </si>
  <si>
    <t>Mobile: (973) 888-6222</t>
  </si>
  <si>
    <t>Mobile: (650) 445-6666</t>
  </si>
  <si>
    <t>Fax: (800) 666-6666</t>
  </si>
  <si>
    <t>Fax: (556) 454-5555</t>
  </si>
  <si>
    <t>Mobile: (650) 888-4446</t>
  </si>
  <si>
    <t>Mobile: (650) 555-1549</t>
  </si>
  <si>
    <t>(555) 123-4567</t>
  </si>
  <si>
    <t>(650) 555-9874</t>
  </si>
  <si>
    <t>(650) 999-2663</t>
  </si>
  <si>
    <t>(650) 111-5648</t>
  </si>
  <si>
    <t>(650) 445-3333</t>
  </si>
  <si>
    <t>(973) 888-6222</t>
  </si>
  <si>
    <t>(650) 445-6666</t>
  </si>
  <si>
    <t>(800) 666-6666</t>
  </si>
  <si>
    <t>(556) 454-5555</t>
  </si>
  <si>
    <t>(650) 888-4446</t>
  </si>
  <si>
    <t>(650) 555-1549</t>
  </si>
  <si>
    <t>title</t>
  </si>
  <si>
    <t>first</t>
  </si>
  <si>
    <t>middle</t>
  </si>
  <si>
    <t>last</t>
  </si>
  <si>
    <t>paste values</t>
  </si>
  <si>
    <t>Ms.</t>
  </si>
  <si>
    <t>Mrs.</t>
  </si>
  <si>
    <t>Mr.</t>
  </si>
  <si>
    <t>Remaining</t>
  </si>
  <si>
    <t>paste values and replace 0s</t>
  </si>
  <si>
    <t>Julie I. Ellis</t>
  </si>
  <si>
    <t>Laurel J. Lee</t>
  </si>
  <si>
    <t>Tony L Rodonuwu Jr.</t>
  </si>
  <si>
    <t>paste values and remove #VALUE!</t>
  </si>
  <si>
    <t>Bessie</t>
  </si>
  <si>
    <t>Nick</t>
  </si>
  <si>
    <t>Jenni</t>
  </si>
  <si>
    <t>Julie</t>
  </si>
  <si>
    <t>Melanie</t>
  </si>
  <si>
    <t>Geoff</t>
  </si>
  <si>
    <t>Laurel</t>
  </si>
  <si>
    <t>Pam</t>
  </si>
  <si>
    <t>Jenny</t>
  </si>
  <si>
    <t>Tania</t>
  </si>
  <si>
    <t>Tim</t>
  </si>
  <si>
    <t>Tony</t>
  </si>
  <si>
    <t>middle and on</t>
  </si>
  <si>
    <t>Williams</t>
  </si>
  <si>
    <t>Brosnahan</t>
  </si>
  <si>
    <t>Winslow</t>
  </si>
  <si>
    <t>I. Ellis</t>
  </si>
  <si>
    <t>Hall</t>
  </si>
  <si>
    <t>Hicks</t>
  </si>
  <si>
    <t>J. Lee</t>
  </si>
  <si>
    <t>Norton</t>
  </si>
  <si>
    <t>Seitz</t>
  </si>
  <si>
    <t>Robertson</t>
  </si>
  <si>
    <t>Kronberg</t>
  </si>
  <si>
    <t>Philip</t>
  </si>
  <si>
    <t>L Rodonuwu Jr.</t>
  </si>
  <si>
    <t>copy and paste values</t>
  </si>
  <si>
    <t>I.</t>
  </si>
  <si>
    <t>J.</t>
  </si>
  <si>
    <t>L</t>
  </si>
  <si>
    <t>last and on</t>
  </si>
  <si>
    <t>suffix</t>
  </si>
  <si>
    <t>middleName</t>
  </si>
  <si>
    <t>Ellis</t>
  </si>
  <si>
    <t>Lee</t>
  </si>
  <si>
    <t>Rodonuwu</t>
  </si>
  <si>
    <t>Jr.</t>
  </si>
  <si>
    <t>substitute carriage return with ;</t>
  </si>
  <si>
    <t>15 Main St.</t>
  </si>
  <si>
    <t>Palo Alto CA 94303</t>
  </si>
  <si>
    <t>P.O. Box 5</t>
  </si>
  <si>
    <t>Middlefield CA 94482</t>
  </si>
  <si>
    <t>10 Main St.</t>
  </si>
  <si>
    <t>1515 Main St.</t>
  </si>
  <si>
    <t>45896 Main St.</t>
  </si>
  <si>
    <t>Middlefield CA 94303</t>
  </si>
  <si>
    <t>USA</t>
  </si>
  <si>
    <t>P.O.Box 357</t>
  </si>
  <si>
    <t>South Orange NJ 07079</t>
  </si>
  <si>
    <t>42 Main St.</t>
  </si>
  <si>
    <t>53 Main St.</t>
  </si>
  <si>
    <t>123 Anywhere Ave</t>
  </si>
  <si>
    <t>Tucson AZ 85704</t>
  </si>
  <si>
    <t>4528 Country Road</t>
  </si>
  <si>
    <t>P.O. Box 15</t>
  </si>
  <si>
    <t>Bayshore CA 94326</t>
  </si>
  <si>
    <t>4 Main St.</t>
  </si>
  <si>
    <t>P.O. Box 147</t>
  </si>
  <si>
    <t>1111 Elm St.</t>
  </si>
  <si>
    <t>3948 Elm St.</t>
  </si>
  <si>
    <t>5568 Capital Drive</t>
  </si>
  <si>
    <t>Tucson AZ 85718</t>
  </si>
  <si>
    <t>street (paste values and delimit)</t>
  </si>
  <si>
    <t>cityStateZip</t>
  </si>
  <si>
    <t>Country</t>
  </si>
  <si>
    <t>cityState</t>
  </si>
  <si>
    <t>94303</t>
  </si>
  <si>
    <t>94482</t>
  </si>
  <si>
    <t>07079</t>
  </si>
  <si>
    <t>85704</t>
  </si>
  <si>
    <t>94326</t>
  </si>
  <si>
    <t>85718</t>
  </si>
  <si>
    <t>CA</t>
  </si>
  <si>
    <t>NJ</t>
  </si>
  <si>
    <t>AZ</t>
  </si>
  <si>
    <t>Palo Alto</t>
  </si>
  <si>
    <t>Middlefield</t>
  </si>
  <si>
    <t>South Orange</t>
  </si>
  <si>
    <t>Tucson</t>
  </si>
  <si>
    <t>Bayshore</t>
  </si>
  <si>
    <t>Row Labels</t>
  </si>
  <si>
    <t>Count of fax</t>
  </si>
  <si>
    <t>Count of state</t>
  </si>
  <si>
    <t>Column Labels</t>
  </si>
  <si>
    <t>(blank)</t>
  </si>
  <si>
    <t>Count of lastName</t>
  </si>
  <si>
    <t>Cluster</t>
  </si>
  <si>
    <t>Cluster 1 (15)</t>
  </si>
  <si>
    <t>Cluster 2 (8)</t>
  </si>
  <si>
    <t>Cluster 3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</si>
</sst>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Makeup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clusterAnalysis!$A$32</c:f>
              <c:strCache>
                <c:ptCount val="1"/>
                <c:pt idx="0">
                  <c:v>Cluster 1 (15)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clusterAnalysis!$B$31:$F$31</c:f>
              <c:strCache>
                <c:ptCount val="5"/>
                <c:pt idx="0">
                  <c:v>fax</c:v>
                </c:pt>
                <c:pt idx="1">
                  <c:v>lastname</c:v>
                </c:pt>
                <c:pt idx="2">
                  <c:v>AZ</c:v>
                </c:pt>
                <c:pt idx="3">
                  <c:v>CA</c:v>
                </c:pt>
                <c:pt idx="4">
                  <c:v>NJ</c:v>
                </c:pt>
              </c:strCache>
            </c:strRef>
          </c:cat>
          <c:val>
            <c:numRef>
              <c:f>clusterAnalysis!$B$32:$F$32</c:f>
              <c:numCache>
                <c:formatCode>General</c:formatCode>
                <c:ptCount val="5"/>
                <c:pt idx="0">
                  <c:v>6.6666666666666666E-2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9-6345-9F30-19F464C48255}"/>
            </c:ext>
          </c:extLst>
        </c:ser>
        <c:ser>
          <c:idx val="1"/>
          <c:order val="1"/>
          <c:tx>
            <c:strRef>
              <c:f>clusterAnalysis!$A$33</c:f>
              <c:strCache>
                <c:ptCount val="1"/>
                <c:pt idx="0">
                  <c:v>Cluster 2 (8)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clusterAnalysis!$B$31:$F$31</c:f>
              <c:strCache>
                <c:ptCount val="5"/>
                <c:pt idx="0">
                  <c:v>fax</c:v>
                </c:pt>
                <c:pt idx="1">
                  <c:v>lastname</c:v>
                </c:pt>
                <c:pt idx="2">
                  <c:v>AZ</c:v>
                </c:pt>
                <c:pt idx="3">
                  <c:v>CA</c:v>
                </c:pt>
                <c:pt idx="4">
                  <c:v>NJ</c:v>
                </c:pt>
              </c:strCache>
            </c:strRef>
          </c:cat>
          <c:val>
            <c:numRef>
              <c:f>clusterAnalysis!$B$33:$F$33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9-6345-9F30-19F464C48255}"/>
            </c:ext>
          </c:extLst>
        </c:ser>
        <c:ser>
          <c:idx val="2"/>
          <c:order val="2"/>
          <c:tx>
            <c:strRef>
              <c:f>clusterAnalysis!$A$34</c:f>
              <c:strCache>
                <c:ptCount val="1"/>
                <c:pt idx="0">
                  <c:v>Cluster 3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clusterAnalysis!$B$31:$F$31</c:f>
              <c:strCache>
                <c:ptCount val="5"/>
                <c:pt idx="0">
                  <c:v>fax</c:v>
                </c:pt>
                <c:pt idx="1">
                  <c:v>lastname</c:v>
                </c:pt>
                <c:pt idx="2">
                  <c:v>AZ</c:v>
                </c:pt>
                <c:pt idx="3">
                  <c:v>CA</c:v>
                </c:pt>
                <c:pt idx="4">
                  <c:v>NJ</c:v>
                </c:pt>
              </c:strCache>
            </c:strRef>
          </c:cat>
          <c:val>
            <c:numRef>
              <c:f>clusterAnalysis!$B$34:$F$34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9-6345-9F30-19F464C4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70464"/>
        <c:axId val="940450464"/>
      </c:lineChart>
      <c:catAx>
        <c:axId val="9036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50464"/>
        <c:crosses val="autoZero"/>
        <c:auto val="1"/>
        <c:lblAlgn val="ctr"/>
        <c:lblOffset val="100"/>
        <c:noMultiLvlLbl val="0"/>
      </c:catAx>
      <c:valAx>
        <c:axId val="9404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4</xdr:row>
      <xdr:rowOff>88900</xdr:rowOff>
    </xdr:from>
    <xdr:to>
      <xdr:col>18</xdr:col>
      <xdr:colOff>787400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F7EAD-1F02-4C42-9E78-B06235A3F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34</xdr:row>
      <xdr:rowOff>0</xdr:rowOff>
    </xdr:from>
    <xdr:to>
      <xdr:col>22</xdr:col>
      <xdr:colOff>431800</xdr:colOff>
      <xdr:row>47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1C0A8B-AAEF-A949-BD5F-90698FD5C8F3}"/>
            </a:ext>
          </a:extLst>
        </xdr:cNvPr>
        <xdr:cNvSpPr txBox="1"/>
      </xdr:nvSpPr>
      <xdr:spPr>
        <a:xfrm>
          <a:off x="8204200" y="6477000"/>
          <a:ext cx="10388600" cy="250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Cluster 3 includes all vendors with</a:t>
          </a:r>
          <a:r>
            <a:rPr lang="en-US" sz="1600" baseline="0"/>
            <a:t> a fax number, a contact, and that are in CA.</a:t>
          </a:r>
        </a:p>
        <a:p>
          <a:endParaRPr lang="en-US" sz="1600" baseline="0"/>
        </a:p>
        <a:p>
          <a:r>
            <a:rPr lang="en-US" sz="1600" baseline="0"/>
            <a:t>Cluster 2 includes the remaining vendors (without a fax number) that have a contact and are in CA.</a:t>
          </a:r>
        </a:p>
        <a:p>
          <a:endParaRPr lang="en-US" sz="1600" baseline="0"/>
        </a:p>
        <a:p>
          <a:r>
            <a:rPr lang="en-US" sz="1600" baseline="0"/>
            <a:t>Cluster 1 includes everything else, and is much more heterogeneous in its makeup (i.e., there are a variety of states, vendors with a contact, and vendors with a fax number).</a:t>
          </a: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ymon, Ronald Nathan" refreshedDate="43818.560041203702" createdVersion="6" refreshedVersion="6" minRefreshableVersion="3" recordCount="26" xr:uid="{3F28A3BB-7EBF-724B-A7A2-6550A1B58F91}">
  <cacheSource type="worksheet">
    <worksheetSource ref="H1:V27" sheet="tidyVendors"/>
  </cacheSource>
  <cacheFields count="15">
    <cacheField name="vendor" numFmtId="0">
      <sharedItems count="26">
        <s v="Bob's Burger Joint"/>
        <s v="Books by Bessie"/>
        <s v="Brosnahan Insurance Agency"/>
        <s v="Cal Telephone"/>
        <s v="Chin's Gas and Oil"/>
        <s v="Cigna Health Care"/>
        <s v="Computers by Jenni"/>
        <s v="Diego's Road Warrior Bodyshop"/>
        <s v="EDD"/>
        <s v="Ellis Equipment Rental"/>
        <s v="Fidelity"/>
        <s v="Hall Properties"/>
        <s v="Hicks Hardware"/>
        <s v="Lee Advertising"/>
        <s v="Mahoney Mugs"/>
        <s v="Met Life Dental"/>
        <s v="National Eye Care"/>
        <s v="Norton Lumber and Building Materials"/>
        <s v="Pam Seitz"/>
        <s v="PG&amp;E"/>
        <s v="Robertson &amp; Associates"/>
        <s v="Squeaky Kleen Car Wash"/>
        <s v="Tania's Nursery"/>
        <s v="Tim Philip Masonry"/>
        <s v="Tony Rondonuwu"/>
        <s v="United States Treasury"/>
      </sharedItems>
    </cacheField>
    <cacheField name="phone" numFmtId="0">
      <sharedItems containsBlank="1" count="18">
        <m/>
        <s v="(650) 555-7745"/>
        <s v="(650) 555-9912"/>
        <s v="(650) 555-1616"/>
        <s v="(520) 555-9874"/>
        <s v="(650) 555-8721"/>
        <s v="(650) 555-3333"/>
        <s v="(973) 555-3827"/>
        <s v="(650) 554-1973"/>
        <s v="(650) 554-4622"/>
        <s v="(800) 555-5555"/>
        <s v="(650) 363-6578"/>
        <s v="(650) 557-8855"/>
        <s v="(888) 555-9465"/>
        <s v="(650) 557-1111"/>
        <s v="(886) 554-2265"/>
        <s v="(800) 556-1254"/>
        <s v="(888) 555-6454"/>
      </sharedItems>
    </cacheField>
    <cacheField name="fax" numFmtId="0">
      <sharedItems containsBlank="1" count="5">
        <m/>
        <s v="(555) 123-4567"/>
        <s v="(650) 999-2663"/>
        <s v="(800) 666-6666"/>
        <s v="(556) 454-5555"/>
      </sharedItems>
    </cacheField>
    <cacheField name="mobile" numFmtId="0">
      <sharedItems containsBlank="1"/>
    </cacheField>
    <cacheField name="email" numFmtId="0">
      <sharedItems containsBlank="1" count="12">
        <m/>
        <s v="Books@Intuit.com"/>
        <s v="Msfixit@Intuit.com"/>
        <s v="Rental@intuit.com"/>
        <s v="Nateyecare@intuit.com, pauliejones15@intuit.com"/>
        <s v="Materials@intuit.com"/>
        <s v="SeitzCPA@noemail.com"/>
        <s v="utilities@noemail.com"/>
        <s v="plantqueen@taniasnursery.com"/>
        <s v="tim.philip@timphilipmasonry.com"/>
        <s v="tonyrjr@intuit.com"/>
        <s v="taxesaregreat@intuit.com"/>
      </sharedItems>
    </cacheField>
    <cacheField name="title" numFmtId="0">
      <sharedItems containsBlank="1" count="4">
        <m/>
        <s v="Ms."/>
        <s v="Mrs."/>
        <s v="Mr."/>
      </sharedItems>
    </cacheField>
    <cacheField name="firstName" numFmtId="0">
      <sharedItems containsBlank="1"/>
    </cacheField>
    <cacheField name="middleName" numFmtId="0">
      <sharedItems containsBlank="1" count="4">
        <m/>
        <s v="I."/>
        <s v="J."/>
        <s v="L"/>
      </sharedItems>
    </cacheField>
    <cacheField name="lastName" numFmtId="0">
      <sharedItems containsBlank="1" count="14">
        <m/>
        <s v="Williams"/>
        <s v="Brosnahan"/>
        <s v="Winslow"/>
        <s v="Ellis"/>
        <s v="Hall"/>
        <s v="Hicks"/>
        <s v="Lee"/>
        <s v="Norton"/>
        <s v="Seitz"/>
        <s v="Robertson"/>
        <s v="Kronberg"/>
        <s v="Philip"/>
        <s v="Rodonuwu"/>
      </sharedItems>
    </cacheField>
    <cacheField name="suffix" numFmtId="0">
      <sharedItems containsBlank="1"/>
    </cacheField>
    <cacheField name="street" numFmtId="0">
      <sharedItems containsBlank="1"/>
    </cacheField>
    <cacheField name="city" numFmtId="0">
      <sharedItems containsBlank="1"/>
    </cacheField>
    <cacheField name="state" numFmtId="0">
      <sharedItems containsBlank="1" count="4">
        <m/>
        <s v="CA"/>
        <s v="NJ"/>
        <s v="AZ"/>
      </sharedItems>
    </cacheField>
    <cacheField name="zip" numFmtId="0">
      <sharedItems containsBlank="1" count="7">
        <m/>
        <s v="94303"/>
        <s v="94482"/>
        <s v="07079"/>
        <s v="85704"/>
        <s v="94326"/>
        <s v="85718"/>
      </sharedItems>
    </cacheField>
    <cacheField name="accountNum" numFmtId="0">
      <sharedItems containsBlank="1" containsMixedTypes="1" containsNumber="1" containsInteger="1" minValue="1345" maxValue="649587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m/>
    <x v="0"/>
    <x v="0"/>
    <m/>
    <x v="0"/>
    <x v="0"/>
    <m/>
    <m/>
    <m/>
    <x v="0"/>
    <x v="0"/>
    <m/>
  </r>
  <r>
    <x v="1"/>
    <x v="1"/>
    <x v="0"/>
    <m/>
    <x v="1"/>
    <x v="0"/>
    <s v="Bessie"/>
    <x v="0"/>
    <x v="1"/>
    <m/>
    <s v="15 Main St."/>
    <s v="Palo Alto"/>
    <x v="1"/>
    <x v="1"/>
    <n v="1345"/>
  </r>
  <r>
    <x v="2"/>
    <x v="2"/>
    <x v="1"/>
    <s v="(650) 555-9874"/>
    <x v="0"/>
    <x v="0"/>
    <s v="Nick"/>
    <x v="0"/>
    <x v="2"/>
    <m/>
    <s v="P.O. Box 5"/>
    <s v="Middlefield"/>
    <x v="1"/>
    <x v="2"/>
    <n v="7653412"/>
  </r>
  <r>
    <x v="3"/>
    <x v="3"/>
    <x v="0"/>
    <m/>
    <x v="0"/>
    <x v="0"/>
    <m/>
    <x v="0"/>
    <x v="0"/>
    <m/>
    <s v="10 Main St."/>
    <s v="Palo Alto"/>
    <x v="1"/>
    <x v="1"/>
    <m/>
  </r>
  <r>
    <x v="4"/>
    <x v="0"/>
    <x v="0"/>
    <m/>
    <x v="0"/>
    <x v="0"/>
    <m/>
    <x v="0"/>
    <x v="0"/>
    <m/>
    <m/>
    <m/>
    <x v="0"/>
    <x v="0"/>
    <m/>
  </r>
  <r>
    <x v="5"/>
    <x v="4"/>
    <x v="0"/>
    <m/>
    <x v="0"/>
    <x v="0"/>
    <m/>
    <x v="0"/>
    <x v="0"/>
    <m/>
    <m/>
    <m/>
    <x v="0"/>
    <x v="0"/>
    <n v="123456789"/>
  </r>
  <r>
    <x v="6"/>
    <x v="5"/>
    <x v="2"/>
    <s v="(650) 111-5648"/>
    <x v="2"/>
    <x v="0"/>
    <s v="Jenni"/>
    <x v="0"/>
    <x v="3"/>
    <m/>
    <s v="1515 Main St."/>
    <s v="Middlefield"/>
    <x v="1"/>
    <x v="2"/>
    <m/>
  </r>
  <r>
    <x v="7"/>
    <x v="0"/>
    <x v="0"/>
    <m/>
    <x v="0"/>
    <x v="0"/>
    <m/>
    <x v="0"/>
    <x v="0"/>
    <m/>
    <m/>
    <m/>
    <x v="0"/>
    <x v="0"/>
    <m/>
  </r>
  <r>
    <x v="8"/>
    <x v="0"/>
    <x v="0"/>
    <m/>
    <x v="0"/>
    <x v="0"/>
    <m/>
    <x v="0"/>
    <x v="0"/>
    <m/>
    <m/>
    <m/>
    <x v="0"/>
    <x v="0"/>
    <m/>
  </r>
  <r>
    <x v="9"/>
    <x v="6"/>
    <x v="0"/>
    <s v="(650) 445-3333"/>
    <x v="3"/>
    <x v="1"/>
    <s v="Julie"/>
    <x v="1"/>
    <x v="4"/>
    <m/>
    <s v="45896 Main St."/>
    <s v="Middlefield"/>
    <x v="1"/>
    <x v="1"/>
    <n v="39765"/>
  </r>
  <r>
    <x v="10"/>
    <x v="0"/>
    <x v="0"/>
    <m/>
    <x v="0"/>
    <x v="0"/>
    <m/>
    <x v="0"/>
    <x v="0"/>
    <m/>
    <m/>
    <m/>
    <x v="0"/>
    <x v="0"/>
    <m/>
  </r>
  <r>
    <x v="11"/>
    <x v="7"/>
    <x v="0"/>
    <s v="(973) 888-6222"/>
    <x v="0"/>
    <x v="0"/>
    <s v="Melanie"/>
    <x v="0"/>
    <x v="5"/>
    <m/>
    <s v="P.O.Box 357"/>
    <s v="South Orange"/>
    <x v="2"/>
    <x v="3"/>
    <n v="55642"/>
  </r>
  <r>
    <x v="12"/>
    <x v="8"/>
    <x v="0"/>
    <s v="(650) 445-6666"/>
    <x v="0"/>
    <x v="0"/>
    <s v="Geoff"/>
    <x v="0"/>
    <x v="6"/>
    <m/>
    <s v="42 Main St."/>
    <s v="Middlefield"/>
    <x v="1"/>
    <x v="1"/>
    <n v="556223"/>
  </r>
  <r>
    <x v="13"/>
    <x v="9"/>
    <x v="0"/>
    <m/>
    <x v="0"/>
    <x v="2"/>
    <s v="Laurel"/>
    <x v="2"/>
    <x v="7"/>
    <m/>
    <s v="53 Main St."/>
    <s v="Middlefield"/>
    <x v="1"/>
    <x v="1"/>
    <n v="776543"/>
  </r>
  <r>
    <x v="14"/>
    <x v="0"/>
    <x v="0"/>
    <m/>
    <x v="0"/>
    <x v="0"/>
    <m/>
    <x v="0"/>
    <x v="0"/>
    <m/>
    <m/>
    <m/>
    <x v="0"/>
    <x v="0"/>
    <m/>
  </r>
  <r>
    <x v="15"/>
    <x v="0"/>
    <x v="0"/>
    <m/>
    <x v="0"/>
    <x v="0"/>
    <m/>
    <x v="0"/>
    <x v="0"/>
    <m/>
    <m/>
    <m/>
    <x v="0"/>
    <x v="0"/>
    <m/>
  </r>
  <r>
    <x v="16"/>
    <x v="10"/>
    <x v="3"/>
    <m/>
    <x v="4"/>
    <x v="0"/>
    <m/>
    <x v="0"/>
    <x v="0"/>
    <m/>
    <s v="123 Anywhere Ave"/>
    <s v="Tucson"/>
    <x v="3"/>
    <x v="4"/>
    <s v="164978565103482659421"/>
  </r>
  <r>
    <x v="17"/>
    <x v="11"/>
    <x v="0"/>
    <m/>
    <x v="5"/>
    <x v="0"/>
    <s v="Julie"/>
    <x v="0"/>
    <x v="8"/>
    <m/>
    <s v="4528 Country Road"/>
    <s v="Middlefield"/>
    <x v="1"/>
    <x v="1"/>
    <n v="32980256"/>
  </r>
  <r>
    <x v="18"/>
    <x v="12"/>
    <x v="4"/>
    <s v="(650) 888-4446"/>
    <x v="6"/>
    <x v="0"/>
    <s v="Pam"/>
    <x v="0"/>
    <x v="9"/>
    <m/>
    <s v="P.O. Box 15"/>
    <s v="Bayshore"/>
    <x v="1"/>
    <x v="5"/>
    <n v="64132549"/>
  </r>
  <r>
    <x v="19"/>
    <x v="13"/>
    <x v="0"/>
    <m/>
    <x v="7"/>
    <x v="0"/>
    <m/>
    <x v="0"/>
    <x v="0"/>
    <m/>
    <s v="4 Main St."/>
    <s v="Palo Alto"/>
    <x v="1"/>
    <x v="1"/>
    <n v="649587213"/>
  </r>
  <r>
    <x v="20"/>
    <x v="14"/>
    <x v="0"/>
    <m/>
    <x v="0"/>
    <x v="0"/>
    <s v="Jenny"/>
    <x v="0"/>
    <x v="10"/>
    <m/>
    <s v="P.O. Box 147"/>
    <s v="Bayshore"/>
    <x v="1"/>
    <x v="5"/>
    <n v="5641"/>
  </r>
  <r>
    <x v="21"/>
    <x v="0"/>
    <x v="0"/>
    <m/>
    <x v="0"/>
    <x v="0"/>
    <m/>
    <x v="0"/>
    <x v="0"/>
    <m/>
    <m/>
    <m/>
    <x v="0"/>
    <x v="0"/>
    <m/>
  </r>
  <r>
    <x v="22"/>
    <x v="15"/>
    <x v="0"/>
    <m/>
    <x v="8"/>
    <x v="0"/>
    <s v="Tania"/>
    <x v="0"/>
    <x v="11"/>
    <m/>
    <s v="1111 Elm St."/>
    <s v="Middlefield"/>
    <x v="1"/>
    <x v="2"/>
    <n v="2154"/>
  </r>
  <r>
    <x v="23"/>
    <x v="16"/>
    <x v="0"/>
    <s v="(650) 555-1549"/>
    <x v="9"/>
    <x v="0"/>
    <s v="Tim"/>
    <x v="0"/>
    <x v="12"/>
    <m/>
    <s v="3948 Elm St."/>
    <s v="Middlefield"/>
    <x v="1"/>
    <x v="2"/>
    <n v="78965"/>
  </r>
  <r>
    <x v="24"/>
    <x v="0"/>
    <x v="0"/>
    <m/>
    <x v="10"/>
    <x v="3"/>
    <s v="Tony"/>
    <x v="3"/>
    <x v="13"/>
    <s v="Jr."/>
    <m/>
    <m/>
    <x v="0"/>
    <x v="0"/>
    <m/>
  </r>
  <r>
    <x v="25"/>
    <x v="17"/>
    <x v="0"/>
    <m/>
    <x v="11"/>
    <x v="0"/>
    <m/>
    <x v="0"/>
    <x v="0"/>
    <m/>
    <s v="5568 Capital Drive"/>
    <s v="Tucson"/>
    <x v="3"/>
    <x v="6"/>
    <n v="1115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CAB0F-2209-F04E-9C58-95B663AF2015}" name="PivotTable3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M3:Q30" firstHeaderRow="1" firstDataRow="2" firstDataCol="1"/>
  <pivotFields count="15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12"/>
  </colFields>
  <colItems count="4">
    <i>
      <x/>
    </i>
    <i>
      <x v="1"/>
    </i>
    <i>
      <x v="2"/>
    </i>
    <i>
      <x v="3"/>
    </i>
  </colItems>
  <dataFields count="1">
    <dataField name="Count of stat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03A21-AE79-CD4E-A6F3-842AE87B0272}" name="PivotTable2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9" firstHeaderRow="0" firstDataRow="1" firstDataCol="1"/>
  <pivotFields count="15"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18">
        <item x="4"/>
        <item x="11"/>
        <item x="8"/>
        <item x="9"/>
        <item x="3"/>
        <item x="6"/>
        <item x="1"/>
        <item x="5"/>
        <item x="2"/>
        <item x="14"/>
        <item x="12"/>
        <item x="10"/>
        <item x="16"/>
        <item x="15"/>
        <item x="17"/>
        <item x="13"/>
        <item x="7"/>
        <item x="0"/>
      </items>
    </pivotField>
    <pivotField dataField="1" showAll="0" defaultSubtotal="0">
      <items count="5">
        <item x="1"/>
        <item x="4"/>
        <item x="2"/>
        <item x="3"/>
        <item x="0"/>
      </items>
    </pivotField>
    <pivotField showAll="0" defaultSubtotal="0"/>
    <pivotField showAll="0" defaultSubtotal="0">
      <items count="12">
        <item x="1"/>
        <item x="5"/>
        <item x="2"/>
        <item x="4"/>
        <item x="8"/>
        <item x="3"/>
        <item x="6"/>
        <item x="11"/>
        <item x="9"/>
        <item x="10"/>
        <item x="7"/>
        <item x="0"/>
      </items>
    </pivotField>
    <pivotField showAll="0" defaultSubtotal="0">
      <items count="4">
        <item x="3"/>
        <item x="2"/>
        <item x="1"/>
        <item x="0"/>
      </items>
    </pivotField>
    <pivotField showAll="0" defaultSubtotal="0"/>
    <pivotField showAll="0" defaultSubtotal="0">
      <items count="4">
        <item x="1"/>
        <item x="2"/>
        <item x="3"/>
        <item x="0"/>
      </items>
    </pivotField>
    <pivotField dataField="1" showAll="0" defaultSubtotal="0">
      <items count="14">
        <item x="2"/>
        <item x="4"/>
        <item x="5"/>
        <item x="6"/>
        <item x="11"/>
        <item x="7"/>
        <item x="8"/>
        <item x="12"/>
        <item x="10"/>
        <item x="13"/>
        <item x="9"/>
        <item x="1"/>
        <item x="3"/>
        <item x="0"/>
      </items>
    </pivotField>
    <pivotField showAll="0" defaultSubtotal="0"/>
    <pivotField showAll="0" defaultSubtotal="0"/>
    <pivotField showAll="0" defaultSubtotal="0"/>
    <pivotField showAll="0" defaultSubtotal="0">
      <items count="4">
        <item x="3"/>
        <item x="1"/>
        <item x="2"/>
        <item x="0"/>
      </items>
    </pivotField>
    <pivotField showAll="0" defaultSubtotal="0">
      <items count="7">
        <item x="3"/>
        <item x="4"/>
        <item x="6"/>
        <item x="1"/>
        <item x="5"/>
        <item x="2"/>
        <item x="0"/>
      </items>
    </pivotField>
    <pivotField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2">
    <i>
      <x/>
    </i>
    <i i="1">
      <x v="1"/>
    </i>
  </colItems>
  <dataFields count="2">
    <dataField name="Count of fax" fld="2" subtotal="count" baseField="0" baseItem="0"/>
    <dataField name="Count of lastNam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5928-6774-7E4B-BA6F-22AA6CB8948A}">
  <dimension ref="A4:G34"/>
  <sheetViews>
    <sheetView tabSelected="1" topLeftCell="D12" workbookViewId="0">
      <selection activeCell="V25" sqref="V25"/>
    </sheetView>
  </sheetViews>
  <sheetFormatPr baseColWidth="10" defaultRowHeight="15" x14ac:dyDescent="0.2"/>
  <sheetData>
    <row r="4" spans="1:7" x14ac:dyDescent="0.2">
      <c r="A4" t="s">
        <v>93</v>
      </c>
      <c r="B4" t="s">
        <v>94</v>
      </c>
      <c r="C4" t="s">
        <v>98</v>
      </c>
      <c r="D4" t="s">
        <v>241</v>
      </c>
      <c r="E4" t="s">
        <v>239</v>
      </c>
      <c r="F4" t="s">
        <v>240</v>
      </c>
      <c r="G4" t="s">
        <v>253</v>
      </c>
    </row>
    <row r="5" spans="1:7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">
      <c r="A6" t="s">
        <v>7</v>
      </c>
      <c r="B6">
        <v>0</v>
      </c>
      <c r="C6">
        <v>1</v>
      </c>
      <c r="D6">
        <v>0</v>
      </c>
      <c r="E6">
        <v>1</v>
      </c>
      <c r="F6">
        <v>0</v>
      </c>
      <c r="G6">
        <v>2</v>
      </c>
    </row>
    <row r="7" spans="1:7" x14ac:dyDescent="0.2">
      <c r="A7" t="s">
        <v>12</v>
      </c>
      <c r="B7">
        <v>1</v>
      </c>
      <c r="C7">
        <v>1</v>
      </c>
      <c r="D7">
        <v>0</v>
      </c>
      <c r="E7">
        <v>1</v>
      </c>
      <c r="F7">
        <v>0</v>
      </c>
      <c r="G7">
        <v>3</v>
      </c>
    </row>
    <row r="8" spans="1:7" x14ac:dyDescent="0.2">
      <c r="A8" t="s">
        <v>16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2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2">
      <c r="A11" t="s">
        <v>22</v>
      </c>
      <c r="B11">
        <v>1</v>
      </c>
      <c r="C11">
        <v>1</v>
      </c>
      <c r="D11">
        <v>0</v>
      </c>
      <c r="E11">
        <v>1</v>
      </c>
      <c r="F11">
        <v>0</v>
      </c>
      <c r="G11">
        <v>3</v>
      </c>
    </row>
    <row r="12" spans="1:7" x14ac:dyDescent="0.2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2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2">
      <c r="A14" t="s">
        <v>29</v>
      </c>
      <c r="B14">
        <v>0</v>
      </c>
      <c r="C14">
        <v>1</v>
      </c>
      <c r="D14">
        <v>0</v>
      </c>
      <c r="E14">
        <v>1</v>
      </c>
      <c r="F14">
        <v>0</v>
      </c>
      <c r="G14">
        <v>2</v>
      </c>
    </row>
    <row r="15" spans="1:7" x14ac:dyDescent="0.2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 x14ac:dyDescent="0.2">
      <c r="A16" t="s">
        <v>35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">
      <c r="A17" t="s">
        <v>39</v>
      </c>
      <c r="B17">
        <v>0</v>
      </c>
      <c r="C17">
        <v>1</v>
      </c>
      <c r="D17">
        <v>0</v>
      </c>
      <c r="E17">
        <v>1</v>
      </c>
      <c r="F17">
        <v>0</v>
      </c>
      <c r="G17">
        <v>2</v>
      </c>
    </row>
    <row r="18" spans="1:7" x14ac:dyDescent="0.2">
      <c r="A18" t="s">
        <v>43</v>
      </c>
      <c r="B18">
        <v>0</v>
      </c>
      <c r="C18">
        <v>1</v>
      </c>
      <c r="D18">
        <v>0</v>
      </c>
      <c r="E18">
        <v>1</v>
      </c>
      <c r="F18">
        <v>0</v>
      </c>
      <c r="G18">
        <v>2</v>
      </c>
    </row>
    <row r="19" spans="1:7" x14ac:dyDescent="0.2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2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7" x14ac:dyDescent="0.2">
      <c r="A21" t="s">
        <v>49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</row>
    <row r="22" spans="1:7" x14ac:dyDescent="0.2">
      <c r="A22" t="s">
        <v>54</v>
      </c>
      <c r="B22">
        <v>0</v>
      </c>
      <c r="C22">
        <v>1</v>
      </c>
      <c r="D22">
        <v>0</v>
      </c>
      <c r="E22">
        <v>1</v>
      </c>
      <c r="F22">
        <v>0</v>
      </c>
      <c r="G22">
        <v>2</v>
      </c>
    </row>
    <row r="23" spans="1:7" x14ac:dyDescent="0.2">
      <c r="A23" t="s">
        <v>59</v>
      </c>
      <c r="B23">
        <v>1</v>
      </c>
      <c r="C23">
        <v>1</v>
      </c>
      <c r="D23">
        <v>0</v>
      </c>
      <c r="E23">
        <v>1</v>
      </c>
      <c r="F23">
        <v>0</v>
      </c>
      <c r="G23">
        <v>3</v>
      </c>
    </row>
    <row r="24" spans="1:7" x14ac:dyDescent="0.2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</row>
    <row r="25" spans="1:7" x14ac:dyDescent="0.2">
      <c r="A25" t="s">
        <v>67</v>
      </c>
      <c r="B25">
        <v>0</v>
      </c>
      <c r="C25">
        <v>1</v>
      </c>
      <c r="D25">
        <v>0</v>
      </c>
      <c r="E25">
        <v>1</v>
      </c>
      <c r="F25">
        <v>0</v>
      </c>
      <c r="G25">
        <v>2</v>
      </c>
    </row>
    <row r="26" spans="1:7" x14ac:dyDescent="0.2">
      <c r="A26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2">
      <c r="A27" t="s">
        <v>72</v>
      </c>
      <c r="B27">
        <v>0</v>
      </c>
      <c r="C27">
        <v>1</v>
      </c>
      <c r="D27">
        <v>0</v>
      </c>
      <c r="E27">
        <v>1</v>
      </c>
      <c r="F27">
        <v>0</v>
      </c>
      <c r="G27">
        <v>2</v>
      </c>
    </row>
    <row r="28" spans="1:7" x14ac:dyDescent="0.2">
      <c r="A28" t="s">
        <v>77</v>
      </c>
      <c r="B28">
        <v>0</v>
      </c>
      <c r="C28">
        <v>1</v>
      </c>
      <c r="D28">
        <v>0</v>
      </c>
      <c r="E28">
        <v>1</v>
      </c>
      <c r="F28">
        <v>0</v>
      </c>
      <c r="G28">
        <v>2</v>
      </c>
    </row>
    <row r="29" spans="1:7" x14ac:dyDescent="0.2">
      <c r="A29" t="s">
        <v>82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</row>
    <row r="30" spans="1:7" x14ac:dyDescent="0.2">
      <c r="A30" t="s">
        <v>85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</row>
    <row r="31" spans="1:7" x14ac:dyDescent="0.2">
      <c r="B31" t="s">
        <v>94</v>
      </c>
      <c r="C31" t="s">
        <v>98</v>
      </c>
      <c r="D31" t="s">
        <v>241</v>
      </c>
      <c r="E31" t="s">
        <v>239</v>
      </c>
      <c r="F31" t="s">
        <v>240</v>
      </c>
    </row>
    <row r="32" spans="1:7" x14ac:dyDescent="0.2">
      <c r="A32" t="s">
        <v>254</v>
      </c>
      <c r="B32">
        <v>6.6666666666666666E-2</v>
      </c>
      <c r="C32">
        <v>0.13333333333333333</v>
      </c>
      <c r="D32">
        <v>0.13333333333333333</v>
      </c>
      <c r="E32">
        <v>0.13333333333333333</v>
      </c>
      <c r="F32">
        <v>6.6666666666666666E-2</v>
      </c>
    </row>
    <row r="33" spans="1:6" x14ac:dyDescent="0.2">
      <c r="A33" t="s">
        <v>255</v>
      </c>
      <c r="B33">
        <v>0</v>
      </c>
      <c r="C33">
        <v>1</v>
      </c>
      <c r="D33">
        <v>0</v>
      </c>
      <c r="E33">
        <v>1</v>
      </c>
      <c r="F33">
        <v>0</v>
      </c>
    </row>
    <row r="34" spans="1:6" x14ac:dyDescent="0.2">
      <c r="A34" t="s">
        <v>256</v>
      </c>
      <c r="B34">
        <v>1</v>
      </c>
      <c r="C34">
        <v>1</v>
      </c>
      <c r="D34">
        <v>0</v>
      </c>
      <c r="E34">
        <v>1</v>
      </c>
      <c r="F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5062-87D9-7143-AD63-3DE11A4D40F5}">
  <dimension ref="A3:Q30"/>
  <sheetViews>
    <sheetView workbookViewId="0">
      <selection activeCell="N4" sqref="N4:P30"/>
      <pivotSelection pane="bottomRight" showHeader="1" extendable="1" axis="axisCol" max="4" activeRow="3" activeCol="13" previousRow="3" previousCol="15" click="1" r:id="rId1">
        <pivotArea dataOnly="0" outline="0" axis="axisCol" fieldPosition="0">
          <references count="1">
            <reference field="12" count="3">
              <x v="0"/>
              <x v="1"/>
              <x v="2"/>
            </reference>
          </references>
        </pivotArea>
      </pivotSelection>
    </sheetView>
  </sheetViews>
  <sheetFormatPr baseColWidth="10" defaultRowHeight="15" x14ac:dyDescent="0.2"/>
  <cols>
    <col min="1" max="1" width="30.5" bestFit="1" customWidth="1"/>
    <col min="2" max="2" width="10.1640625" bestFit="1" customWidth="1"/>
    <col min="3" max="3" width="15.1640625" bestFit="1" customWidth="1"/>
    <col min="4" max="4" width="3" bestFit="1" customWidth="1"/>
    <col min="5" max="5" width="6.33203125" bestFit="1" customWidth="1"/>
    <col min="6" max="6" width="11.83203125" bestFit="1" customWidth="1"/>
    <col min="7" max="7" width="10.1640625" bestFit="1" customWidth="1"/>
    <col min="8" max="8" width="11.83203125" bestFit="1" customWidth="1"/>
    <col min="9" max="9" width="10.1640625" bestFit="1" customWidth="1"/>
    <col min="10" max="10" width="11.83203125" bestFit="1" customWidth="1"/>
    <col min="11" max="11" width="3.33203125" bestFit="1" customWidth="1"/>
    <col min="12" max="12" width="3" bestFit="1" customWidth="1"/>
    <col min="13" max="13" width="30.5" bestFit="1" customWidth="1"/>
    <col min="14" max="14" width="14.83203125" bestFit="1" customWidth="1"/>
    <col min="15" max="15" width="3.33203125" bestFit="1" customWidth="1"/>
    <col min="16" max="16" width="3" bestFit="1" customWidth="1"/>
    <col min="17" max="17" width="6.33203125" bestFit="1" customWidth="1"/>
    <col min="18" max="18" width="10" bestFit="1" customWidth="1"/>
    <col min="19" max="19" width="14.33203125" bestFit="1" customWidth="1"/>
    <col min="20" max="20" width="15.5" bestFit="1" customWidth="1"/>
    <col min="21" max="21" width="22.5" bestFit="1" customWidth="1"/>
    <col min="22" max="22" width="17.33203125" bestFit="1" customWidth="1"/>
    <col min="23" max="23" width="14.33203125" bestFit="1" customWidth="1"/>
    <col min="24" max="24" width="15.5" bestFit="1" customWidth="1"/>
    <col min="25" max="25" width="22.5" bestFit="1" customWidth="1"/>
    <col min="26" max="26" width="14.33203125" bestFit="1" customWidth="1"/>
  </cols>
  <sheetData>
    <row r="3" spans="1:17" x14ac:dyDescent="0.2">
      <c r="A3" s="8" t="s">
        <v>247</v>
      </c>
      <c r="B3" t="s">
        <v>248</v>
      </c>
      <c r="C3" t="s">
        <v>252</v>
      </c>
      <c r="M3" s="8" t="s">
        <v>249</v>
      </c>
      <c r="N3" s="8" t="s">
        <v>250</v>
      </c>
    </row>
    <row r="4" spans="1:17" x14ac:dyDescent="0.2">
      <c r="A4" s="9" t="s">
        <v>6</v>
      </c>
      <c r="B4" s="10"/>
      <c r="C4" s="10"/>
      <c r="M4" s="8" t="s">
        <v>247</v>
      </c>
      <c r="N4" t="s">
        <v>241</v>
      </c>
      <c r="O4" t="s">
        <v>239</v>
      </c>
      <c r="P4" t="s">
        <v>240</v>
      </c>
      <c r="Q4" t="s">
        <v>251</v>
      </c>
    </row>
    <row r="5" spans="1:17" x14ac:dyDescent="0.2">
      <c r="A5" s="9" t="s">
        <v>7</v>
      </c>
      <c r="B5" s="10"/>
      <c r="C5" s="10">
        <v>1</v>
      </c>
      <c r="M5" s="9" t="s">
        <v>6</v>
      </c>
      <c r="N5" s="10"/>
      <c r="O5" s="10"/>
      <c r="P5" s="10"/>
      <c r="Q5" s="10"/>
    </row>
    <row r="6" spans="1:17" x14ac:dyDescent="0.2">
      <c r="A6" s="9" t="s">
        <v>12</v>
      </c>
      <c r="B6" s="10">
        <v>1</v>
      </c>
      <c r="C6" s="10">
        <v>1</v>
      </c>
      <c r="M6" s="9" t="s">
        <v>7</v>
      </c>
      <c r="N6" s="10"/>
      <c r="O6" s="10">
        <v>1</v>
      </c>
      <c r="P6" s="10"/>
      <c r="Q6" s="10"/>
    </row>
    <row r="7" spans="1:17" x14ac:dyDescent="0.2">
      <c r="A7" s="9" t="s">
        <v>16</v>
      </c>
      <c r="B7" s="10"/>
      <c r="C7" s="10"/>
      <c r="M7" s="9" t="s">
        <v>12</v>
      </c>
      <c r="N7" s="10"/>
      <c r="O7" s="10">
        <v>1</v>
      </c>
      <c r="P7" s="10"/>
      <c r="Q7" s="10"/>
    </row>
    <row r="8" spans="1:17" x14ac:dyDescent="0.2">
      <c r="A8" s="9" t="s">
        <v>19</v>
      </c>
      <c r="B8" s="10"/>
      <c r="C8" s="10"/>
      <c r="M8" s="9" t="s">
        <v>16</v>
      </c>
      <c r="N8" s="10"/>
      <c r="O8" s="10">
        <v>1</v>
      </c>
      <c r="P8" s="10"/>
      <c r="Q8" s="10"/>
    </row>
    <row r="9" spans="1:17" x14ac:dyDescent="0.2">
      <c r="A9" s="9" t="s">
        <v>20</v>
      </c>
      <c r="B9" s="10"/>
      <c r="C9" s="10"/>
      <c r="M9" s="9" t="s">
        <v>19</v>
      </c>
      <c r="N9" s="10"/>
      <c r="O9" s="10"/>
      <c r="P9" s="10"/>
      <c r="Q9" s="10"/>
    </row>
    <row r="10" spans="1:17" x14ac:dyDescent="0.2">
      <c r="A10" s="9" t="s">
        <v>22</v>
      </c>
      <c r="B10" s="10">
        <v>1</v>
      </c>
      <c r="C10" s="10">
        <v>1</v>
      </c>
      <c r="M10" s="9" t="s">
        <v>20</v>
      </c>
      <c r="N10" s="10"/>
      <c r="O10" s="10"/>
      <c r="P10" s="10"/>
      <c r="Q10" s="10"/>
    </row>
    <row r="11" spans="1:17" x14ac:dyDescent="0.2">
      <c r="A11" s="9" t="s">
        <v>27</v>
      </c>
      <c r="B11" s="10"/>
      <c r="C11" s="10"/>
      <c r="M11" s="9" t="s">
        <v>22</v>
      </c>
      <c r="N11" s="10"/>
      <c r="O11" s="10">
        <v>1</v>
      </c>
      <c r="P11" s="10"/>
      <c r="Q11" s="10"/>
    </row>
    <row r="12" spans="1:17" x14ac:dyDescent="0.2">
      <c r="A12" s="9" t="s">
        <v>28</v>
      </c>
      <c r="B12" s="10"/>
      <c r="C12" s="10"/>
      <c r="M12" s="9" t="s">
        <v>27</v>
      </c>
      <c r="N12" s="10"/>
      <c r="O12" s="10"/>
      <c r="P12" s="10"/>
      <c r="Q12" s="10"/>
    </row>
    <row r="13" spans="1:17" x14ac:dyDescent="0.2">
      <c r="A13" s="9" t="s">
        <v>29</v>
      </c>
      <c r="B13" s="10"/>
      <c r="C13" s="10">
        <v>1</v>
      </c>
      <c r="M13" s="9" t="s">
        <v>28</v>
      </c>
      <c r="N13" s="10"/>
      <c r="O13" s="10"/>
      <c r="P13" s="10"/>
      <c r="Q13" s="10"/>
    </row>
    <row r="14" spans="1:17" x14ac:dyDescent="0.2">
      <c r="A14" s="9" t="s">
        <v>34</v>
      </c>
      <c r="B14" s="10"/>
      <c r="C14" s="10"/>
      <c r="M14" s="9" t="s">
        <v>29</v>
      </c>
      <c r="N14" s="10"/>
      <c r="O14" s="10">
        <v>1</v>
      </c>
      <c r="P14" s="10"/>
      <c r="Q14" s="10"/>
    </row>
    <row r="15" spans="1:17" x14ac:dyDescent="0.2">
      <c r="A15" s="9" t="s">
        <v>35</v>
      </c>
      <c r="B15" s="10"/>
      <c r="C15" s="10">
        <v>1</v>
      </c>
      <c r="M15" s="9" t="s">
        <v>34</v>
      </c>
      <c r="N15" s="10"/>
      <c r="O15" s="10"/>
      <c r="P15" s="10"/>
      <c r="Q15" s="10"/>
    </row>
    <row r="16" spans="1:17" x14ac:dyDescent="0.2">
      <c r="A16" s="9" t="s">
        <v>39</v>
      </c>
      <c r="B16" s="10"/>
      <c r="C16" s="10">
        <v>1</v>
      </c>
      <c r="M16" s="9" t="s">
        <v>35</v>
      </c>
      <c r="N16" s="10"/>
      <c r="O16" s="10"/>
      <c r="P16" s="10">
        <v>1</v>
      </c>
      <c r="Q16" s="10"/>
    </row>
    <row r="17" spans="1:17" x14ac:dyDescent="0.2">
      <c r="A17" s="9" t="s">
        <v>43</v>
      </c>
      <c r="B17" s="10"/>
      <c r="C17" s="10">
        <v>1</v>
      </c>
      <c r="M17" s="9" t="s">
        <v>39</v>
      </c>
      <c r="N17" s="10"/>
      <c r="O17" s="10">
        <v>1</v>
      </c>
      <c r="P17" s="10"/>
      <c r="Q17" s="10"/>
    </row>
    <row r="18" spans="1:17" x14ac:dyDescent="0.2">
      <c r="A18" s="9" t="s">
        <v>47</v>
      </c>
      <c r="B18" s="10"/>
      <c r="C18" s="10"/>
      <c r="M18" s="9" t="s">
        <v>43</v>
      </c>
      <c r="N18" s="10"/>
      <c r="O18" s="10">
        <v>1</v>
      </c>
      <c r="P18" s="10"/>
      <c r="Q18" s="10"/>
    </row>
    <row r="19" spans="1:17" x14ac:dyDescent="0.2">
      <c r="A19" s="9" t="s">
        <v>48</v>
      </c>
      <c r="B19" s="10"/>
      <c r="C19" s="10"/>
      <c r="M19" s="9" t="s">
        <v>47</v>
      </c>
      <c r="N19" s="10"/>
      <c r="O19" s="10"/>
      <c r="P19" s="10"/>
      <c r="Q19" s="10"/>
    </row>
    <row r="20" spans="1:17" x14ac:dyDescent="0.2">
      <c r="A20" s="9" t="s">
        <v>49</v>
      </c>
      <c r="B20" s="10">
        <v>1</v>
      </c>
      <c r="C20" s="10"/>
      <c r="M20" s="9" t="s">
        <v>48</v>
      </c>
      <c r="N20" s="10"/>
      <c r="O20" s="10"/>
      <c r="P20" s="10"/>
      <c r="Q20" s="10"/>
    </row>
    <row r="21" spans="1:17" x14ac:dyDescent="0.2">
      <c r="A21" s="9" t="s">
        <v>54</v>
      </c>
      <c r="B21" s="10"/>
      <c r="C21" s="10">
        <v>1</v>
      </c>
      <c r="M21" s="9" t="s">
        <v>49</v>
      </c>
      <c r="N21" s="10">
        <v>1</v>
      </c>
      <c r="O21" s="10"/>
      <c r="P21" s="10"/>
      <c r="Q21" s="10"/>
    </row>
    <row r="22" spans="1:17" x14ac:dyDescent="0.2">
      <c r="A22" s="9" t="s">
        <v>59</v>
      </c>
      <c r="B22" s="10">
        <v>1</v>
      </c>
      <c r="C22" s="10">
        <v>1</v>
      </c>
      <c r="M22" s="9" t="s">
        <v>54</v>
      </c>
      <c r="N22" s="10"/>
      <c r="O22" s="10">
        <v>1</v>
      </c>
      <c r="P22" s="10"/>
      <c r="Q22" s="10"/>
    </row>
    <row r="23" spans="1:17" x14ac:dyDescent="0.2">
      <c r="A23" s="9" t="s">
        <v>63</v>
      </c>
      <c r="B23" s="10"/>
      <c r="C23" s="10"/>
      <c r="M23" s="9" t="s">
        <v>59</v>
      </c>
      <c r="N23" s="10"/>
      <c r="O23" s="10">
        <v>1</v>
      </c>
      <c r="P23" s="10"/>
      <c r="Q23" s="10"/>
    </row>
    <row r="24" spans="1:17" x14ac:dyDescent="0.2">
      <c r="A24" s="9" t="s">
        <v>67</v>
      </c>
      <c r="B24" s="10"/>
      <c r="C24" s="10">
        <v>1</v>
      </c>
      <c r="M24" s="9" t="s">
        <v>63</v>
      </c>
      <c r="N24" s="10"/>
      <c r="O24" s="10">
        <v>1</v>
      </c>
      <c r="P24" s="10"/>
      <c r="Q24" s="10"/>
    </row>
    <row r="25" spans="1:17" x14ac:dyDescent="0.2">
      <c r="A25" s="9" t="s">
        <v>71</v>
      </c>
      <c r="B25" s="10"/>
      <c r="C25" s="10"/>
      <c r="M25" s="9" t="s">
        <v>67</v>
      </c>
      <c r="N25" s="10"/>
      <c r="O25" s="10">
        <v>1</v>
      </c>
      <c r="P25" s="10"/>
      <c r="Q25" s="10"/>
    </row>
    <row r="26" spans="1:17" x14ac:dyDescent="0.2">
      <c r="A26" s="9" t="s">
        <v>72</v>
      </c>
      <c r="B26" s="10"/>
      <c r="C26" s="10">
        <v>1</v>
      </c>
      <c r="M26" s="9" t="s">
        <v>71</v>
      </c>
      <c r="N26" s="10"/>
      <c r="O26" s="10"/>
      <c r="P26" s="10"/>
      <c r="Q26" s="10"/>
    </row>
    <row r="27" spans="1:17" x14ac:dyDescent="0.2">
      <c r="A27" s="9" t="s">
        <v>77</v>
      </c>
      <c r="B27" s="10"/>
      <c r="C27" s="10">
        <v>1</v>
      </c>
      <c r="M27" s="9" t="s">
        <v>72</v>
      </c>
      <c r="N27" s="10"/>
      <c r="O27" s="10">
        <v>1</v>
      </c>
      <c r="P27" s="10"/>
      <c r="Q27" s="10"/>
    </row>
    <row r="28" spans="1:17" x14ac:dyDescent="0.2">
      <c r="A28" s="9" t="s">
        <v>82</v>
      </c>
      <c r="B28" s="10"/>
      <c r="C28" s="10">
        <v>1</v>
      </c>
      <c r="M28" s="9" t="s">
        <v>77</v>
      </c>
      <c r="N28" s="10"/>
      <c r="O28" s="10">
        <v>1</v>
      </c>
      <c r="P28" s="10"/>
      <c r="Q28" s="10"/>
    </row>
    <row r="29" spans="1:17" x14ac:dyDescent="0.2">
      <c r="A29" s="9" t="s">
        <v>85</v>
      </c>
      <c r="B29" s="10"/>
      <c r="C29" s="10"/>
      <c r="M29" s="9" t="s">
        <v>82</v>
      </c>
      <c r="N29" s="10"/>
      <c r="O29" s="10"/>
      <c r="P29" s="10"/>
      <c r="Q29" s="10"/>
    </row>
    <row r="30" spans="1:17" x14ac:dyDescent="0.2">
      <c r="M30" s="9" t="s">
        <v>85</v>
      </c>
      <c r="N30" s="10">
        <v>1</v>
      </c>
      <c r="O30" s="10"/>
      <c r="P30" s="10"/>
      <c r="Q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D61-D567-6C4D-ADC3-C2EE3F509505}">
  <dimension ref="A1:BH27"/>
  <sheetViews>
    <sheetView topLeftCell="A20" zoomScale="189" zoomScaleNormal="190" workbookViewId="0">
      <selection activeCell="L3" sqref="L3"/>
    </sheetView>
  </sheetViews>
  <sheetFormatPr baseColWidth="10" defaultRowHeight="15" x14ac:dyDescent="0.2"/>
  <cols>
    <col min="26" max="26" width="19.6640625" customWidth="1"/>
  </cols>
  <sheetData>
    <row r="1" spans="1:6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7" t="s">
        <v>93</v>
      </c>
      <c r="I1" s="7" t="s">
        <v>95</v>
      </c>
      <c r="J1" s="7" t="s">
        <v>94</v>
      </c>
      <c r="K1" s="7" t="s">
        <v>96</v>
      </c>
      <c r="L1" s="7" t="s">
        <v>97</v>
      </c>
      <c r="M1" s="7" t="s">
        <v>153</v>
      </c>
      <c r="N1" s="7" t="s">
        <v>100</v>
      </c>
      <c r="O1" s="7" t="s">
        <v>199</v>
      </c>
      <c r="P1" s="7" t="s">
        <v>99</v>
      </c>
      <c r="Q1" s="7" t="s">
        <v>198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Y1" s="1" t="s">
        <v>1</v>
      </c>
      <c r="AE1" t="s">
        <v>95</v>
      </c>
      <c r="AF1" t="s">
        <v>94</v>
      </c>
      <c r="AG1" t="s">
        <v>96</v>
      </c>
      <c r="AJ1" s="1" t="s">
        <v>3</v>
      </c>
      <c r="AK1" t="s">
        <v>153</v>
      </c>
      <c r="AL1" t="s">
        <v>157</v>
      </c>
      <c r="AM1" t="s">
        <v>161</v>
      </c>
      <c r="AN1" t="s">
        <v>162</v>
      </c>
      <c r="AO1" t="s">
        <v>154</v>
      </c>
      <c r="AP1" t="s">
        <v>166</v>
      </c>
      <c r="AQ1" t="s">
        <v>179</v>
      </c>
      <c r="AR1" t="s">
        <v>157</v>
      </c>
      <c r="AS1" t="s">
        <v>155</v>
      </c>
      <c r="AT1" t="s">
        <v>193</v>
      </c>
      <c r="AU1" t="s">
        <v>197</v>
      </c>
      <c r="AV1" t="s">
        <v>156</v>
      </c>
      <c r="AW1" t="s">
        <v>198</v>
      </c>
      <c r="AZ1" s="1" t="s">
        <v>4</v>
      </c>
      <c r="BA1" t="s">
        <v>204</v>
      </c>
      <c r="BB1" t="s">
        <v>229</v>
      </c>
      <c r="BC1" t="s">
        <v>230</v>
      </c>
      <c r="BD1" t="s">
        <v>231</v>
      </c>
      <c r="BE1" t="s">
        <v>104</v>
      </c>
      <c r="BF1" t="s">
        <v>232</v>
      </c>
      <c r="BG1" t="s">
        <v>103</v>
      </c>
      <c r="BH1" t="s">
        <v>102</v>
      </c>
    </row>
    <row r="2" spans="1:60" ht="25" x14ac:dyDescent="0.2">
      <c r="A2" s="2" t="s">
        <v>6</v>
      </c>
      <c r="B2" s="2"/>
      <c r="C2" s="2"/>
      <c r="D2" s="2"/>
      <c r="E2" s="2"/>
      <c r="F2" s="2"/>
      <c r="H2" t="s">
        <v>6</v>
      </c>
      <c r="Y2" s="2"/>
      <c r="AJ2" s="2"/>
      <c r="AQ2" t="str">
        <f t="shared" ref="AQ2:AQ10" si="0">SUBSTITUTE(AN2,CONCATENATE(AO2," "),"")</f>
        <v/>
      </c>
      <c r="AR2" t="s">
        <v>92</v>
      </c>
      <c r="AS2" t="e">
        <f t="shared" ref="AS2:AS10" si="1">IF(FIND(" ",AR2)&lt;=3,LEFT(AR2,FIND(" ",AR2)-1),"")</f>
        <v>#VALUE!</v>
      </c>
      <c r="AU2" t="str">
        <f>IF(AT2="",AR2,SUBSTITUTE(AR2,CONCATENATE(AT2," "),""))</f>
        <v/>
      </c>
      <c r="AV2" t="str">
        <f t="shared" ref="AV2:AV25" si="2">IF(ISERROR(FIND(" ",AU2)),AU2,LEFT(AU2,FIND(" ",AU2)-1))</f>
        <v/>
      </c>
      <c r="AW2" t="str">
        <f t="shared" ref="AW2:AW25" si="3">IF(ISERROR(FIND(" ",AU2)),"",SUBSTITUTE(AU2,CONCATENATE(AV2," "),""))</f>
        <v/>
      </c>
      <c r="AZ2" s="2"/>
    </row>
    <row r="3" spans="1:60" ht="37" x14ac:dyDescent="0.2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>
        <v>1345</v>
      </c>
      <c r="H3" t="s">
        <v>7</v>
      </c>
      <c r="I3" t="s">
        <v>114</v>
      </c>
      <c r="L3" t="s">
        <v>9</v>
      </c>
      <c r="N3" t="s">
        <v>167</v>
      </c>
      <c r="P3" t="s">
        <v>180</v>
      </c>
      <c r="R3" t="s">
        <v>205</v>
      </c>
      <c r="S3" t="s">
        <v>242</v>
      </c>
      <c r="T3" t="s">
        <v>239</v>
      </c>
      <c r="U3" t="s">
        <v>233</v>
      </c>
      <c r="V3">
        <v>1345</v>
      </c>
      <c r="Y3" s="2" t="s">
        <v>8</v>
      </c>
      <c r="Z3" t="str">
        <f t="shared" ref="Z3:Z27" si="4">SUBSTITUTE(Y3,"
",",")</f>
        <v>Phone: (650) 555-7745</v>
      </c>
      <c r="AA3" t="s">
        <v>8</v>
      </c>
      <c r="AE3" t="str">
        <f>IF(LEFT($AA3,5)="Phone",RIGHT($AA3,14),IF(LEFT($AB3,5)="Phone",RIGHT($AB3,14),IF(LEFT($AC3,5)="Phone",RIGHT($AC3,14),"")))</f>
        <v>(650) 555-7745</v>
      </c>
      <c r="AF3" t="str">
        <f>IF(LEFT($AA3,3)="Fax",RIGHT($AA3,14),IF(LEFT($AB3,3)="Fax",RIGHT($AB3,14),IF(LEFT($AC3,3)="Fax",RIGHT($AC3,14),"")))</f>
        <v/>
      </c>
      <c r="AG3" t="str">
        <f>IF(LEFT($AA3,5)="Mobil",RIGHT($AA3,14),IF(LEFT($AB3,5)="Mobil",RIGHT($AB3,14),IF(LEFT($AC3,5)="Mobil",RIGHT($AC3,14),"")))</f>
        <v/>
      </c>
      <c r="AJ3" s="2" t="s">
        <v>10</v>
      </c>
      <c r="AK3" t="e">
        <f>LEFT(AJ3,FIND(". ",AJ3))</f>
        <v>#VALUE!</v>
      </c>
      <c r="AM3" t="str">
        <f>IF(AL3="",AJ3,SUBSTITUTE(AJ3,CONCATENATE(AL3, " "),""))</f>
        <v>Bessie Williams</v>
      </c>
      <c r="AN3" t="s">
        <v>10</v>
      </c>
      <c r="AO3" t="str">
        <f>LEFT(AN3,FIND(" ",AN3)-1)</f>
        <v>Bessie</v>
      </c>
      <c r="AP3" t="s">
        <v>167</v>
      </c>
      <c r="AQ3" t="str">
        <f t="shared" si="0"/>
        <v>Williams</v>
      </c>
      <c r="AR3" t="s">
        <v>180</v>
      </c>
      <c r="AS3" t="e">
        <f t="shared" si="1"/>
        <v>#VALUE!</v>
      </c>
      <c r="AU3" t="str">
        <f t="shared" ref="AU3:AU27" si="5">IF(AT3="",AR3,SUBSTITUTE(AR3,CONCATENATE(AT3," "),""))</f>
        <v>Williams</v>
      </c>
      <c r="AV3" t="str">
        <f t="shared" si="2"/>
        <v>Williams</v>
      </c>
      <c r="AW3" t="str">
        <f t="shared" si="3"/>
        <v/>
      </c>
      <c r="AZ3" s="2" t="s">
        <v>11</v>
      </c>
      <c r="BA3" t="str">
        <f>SUBSTITUTE(AZ3,"
",";")</f>
        <v>15 Main St.;Palo Alto CA 94303</v>
      </c>
      <c r="BB3" t="s">
        <v>205</v>
      </c>
      <c r="BC3" t="s">
        <v>206</v>
      </c>
      <c r="BE3" t="str">
        <f>RIGHT(BC3,5)</f>
        <v>94303</v>
      </c>
      <c r="BF3" t="str">
        <f>SUBSTITUTE(BC3,CONCATENATE(" ",BE3),"")</f>
        <v>Palo Alto CA</v>
      </c>
      <c r="BG3" t="str">
        <f>RIGHT(BF3,2)</f>
        <v>CA</v>
      </c>
      <c r="BH3" t="str">
        <f>SUBSTITUTE(BF3,CONCATENATE(" ",BG3),"")</f>
        <v>Palo Alto</v>
      </c>
    </row>
    <row r="4" spans="1:60" ht="73" x14ac:dyDescent="0.2">
      <c r="A4" s="2" t="s">
        <v>12</v>
      </c>
      <c r="B4" s="2" t="s">
        <v>13</v>
      </c>
      <c r="C4" s="2"/>
      <c r="D4" s="2" t="s">
        <v>14</v>
      </c>
      <c r="E4" s="2" t="s">
        <v>15</v>
      </c>
      <c r="F4" s="2">
        <v>7653412</v>
      </c>
      <c r="H4" t="s">
        <v>12</v>
      </c>
      <c r="I4" t="s">
        <v>115</v>
      </c>
      <c r="J4" t="s">
        <v>142</v>
      </c>
      <c r="K4" t="s">
        <v>143</v>
      </c>
      <c r="N4" t="s">
        <v>168</v>
      </c>
      <c r="P4" t="s">
        <v>181</v>
      </c>
      <c r="R4" t="s">
        <v>207</v>
      </c>
      <c r="S4" t="s">
        <v>243</v>
      </c>
      <c r="T4" t="s">
        <v>239</v>
      </c>
      <c r="U4" t="s">
        <v>234</v>
      </c>
      <c r="V4">
        <v>7653412</v>
      </c>
      <c r="Y4" s="2" t="s">
        <v>13</v>
      </c>
      <c r="Z4" t="str">
        <f t="shared" si="4"/>
        <v>Phone: (650) 555-9912,Fax: (555) 123-4567,Mobile: (650) 555-9874</v>
      </c>
      <c r="AA4" t="s">
        <v>106</v>
      </c>
      <c r="AB4" t="s">
        <v>131</v>
      </c>
      <c r="AC4" t="s">
        <v>132</v>
      </c>
      <c r="AE4" t="str">
        <f>IF(LEFT($AA4,5)="Phone",RIGHT($AA4,14),IF(LEFT($AB4,5)="Phone",RIGHT($AB4,14),IF(LEFT($AC4,5)="Phone",RIGHT($AC4,14),"")))</f>
        <v>(650) 555-9912</v>
      </c>
      <c r="AF4" t="str">
        <f>IF(LEFT($AA4,3)="Fax",RIGHT($AA4,14),IF(LEFT($AB4,3)="Fax",RIGHT($AB4,14),IF(LEFT($AC4,3)="Fax",RIGHT($AC4,14),"")))</f>
        <v>(555) 123-4567</v>
      </c>
      <c r="AG4" t="str">
        <f>IF(LEFT($AA4,5)="Mobil",RIGHT($AA4,14),IF(LEFT($AB4,5)="Mobil",RIGHT($AB4,14),IF(LEFT($AC4,5)="Mobil",RIGHT($AC4,14),"")))</f>
        <v>(650) 555-9874</v>
      </c>
      <c r="AJ4" s="2" t="s">
        <v>14</v>
      </c>
      <c r="AK4" t="e">
        <f>LEFT(AJ4,FIND(". ",AJ4))</f>
        <v>#VALUE!</v>
      </c>
      <c r="AM4" t="str">
        <f t="shared" ref="AM4:AM27" si="6">IF(AL4="",AJ4,SUBSTITUTE(AJ4,CONCATENATE(AL4, " "),""))</f>
        <v>Nick Brosnahan</v>
      </c>
      <c r="AN4" t="s">
        <v>14</v>
      </c>
      <c r="AO4" t="str">
        <f t="shared" ref="AO4:AO27" si="7">LEFT(AN4,FIND(" ",AN4)-1)</f>
        <v>Nick</v>
      </c>
      <c r="AP4" t="s">
        <v>168</v>
      </c>
      <c r="AQ4" t="str">
        <f t="shared" si="0"/>
        <v>Brosnahan</v>
      </c>
      <c r="AR4" t="s">
        <v>181</v>
      </c>
      <c r="AS4" t="e">
        <f t="shared" si="1"/>
        <v>#VALUE!</v>
      </c>
      <c r="AU4" t="str">
        <f t="shared" si="5"/>
        <v>Brosnahan</v>
      </c>
      <c r="AV4" t="str">
        <f t="shared" si="2"/>
        <v>Brosnahan</v>
      </c>
      <c r="AW4" t="str">
        <f t="shared" si="3"/>
        <v/>
      </c>
      <c r="AZ4" s="2" t="s">
        <v>15</v>
      </c>
      <c r="BA4" t="str">
        <f t="shared" ref="BA4:BA27" si="8">SUBSTITUTE(AZ4,"
",";")</f>
        <v>P.O. Box 5;Middlefield CA 94482</v>
      </c>
      <c r="BB4" t="s">
        <v>207</v>
      </c>
      <c r="BC4" t="s">
        <v>208</v>
      </c>
      <c r="BE4" t="str">
        <f t="shared" ref="BE4:BE27" si="9">RIGHT(BC4,5)</f>
        <v>94482</v>
      </c>
      <c r="BF4" t="str">
        <f t="shared" ref="BF4:BF27" si="10">SUBSTITUTE(BC4,CONCATENATE(" ",BE4),"")</f>
        <v>Middlefield CA</v>
      </c>
      <c r="BG4" t="str">
        <f t="shared" ref="BG4:BG27" si="11">RIGHT(BF4,2)</f>
        <v>CA</v>
      </c>
      <c r="BH4" t="str">
        <f t="shared" ref="BH4:BH27" si="12">SUBSTITUTE(BF4,CONCATENATE(" ",BG4),"")</f>
        <v>Middlefield</v>
      </c>
    </row>
    <row r="5" spans="1:60" ht="37" x14ac:dyDescent="0.2">
      <c r="A5" s="2" t="s">
        <v>16</v>
      </c>
      <c r="B5" s="2" t="s">
        <v>17</v>
      </c>
      <c r="C5" s="2"/>
      <c r="D5" s="2"/>
      <c r="E5" s="2" t="s">
        <v>18</v>
      </c>
      <c r="F5" s="2"/>
      <c r="H5" t="s">
        <v>16</v>
      </c>
      <c r="I5" t="s">
        <v>116</v>
      </c>
      <c r="R5" t="s">
        <v>209</v>
      </c>
      <c r="S5" t="s">
        <v>242</v>
      </c>
      <c r="T5" t="s">
        <v>239</v>
      </c>
      <c r="U5" t="s">
        <v>233</v>
      </c>
      <c r="Y5" s="2" t="s">
        <v>17</v>
      </c>
      <c r="Z5" t="str">
        <f t="shared" si="4"/>
        <v>Phone: (650) 555-1616</v>
      </c>
      <c r="AA5" t="s">
        <v>17</v>
      </c>
      <c r="AE5" t="str">
        <f t="shared" ref="AE5:AE27" si="13">IF(LEFT($AA5,5)="Phone",RIGHT($AA5,14),IF(LEFT($AB5,5)="Phone",RIGHT($AB5,14),IF(LEFT($AC5,5)="Phone",RIGHT($AC5,14),"")))</f>
        <v>(650) 555-1616</v>
      </c>
      <c r="AF5" t="str">
        <f t="shared" ref="AF5:AF27" si="14">IF(LEFT($AA5,3)="Fax",RIGHT($AA5,14),IF(LEFT($AB5,3)="Fax",RIGHT($AB5,14),IF(LEFT($AC5,3)="Fax",RIGHT($AC5,14),"")))</f>
        <v/>
      </c>
      <c r="AG5" t="str">
        <f t="shared" ref="AG5:AG27" si="15">IF(LEFT($AA5,5)="Mobil",RIGHT($AA5,14),IF(LEFT($AB5,5)="Mobil",RIGHT($AB5,14),IF(LEFT($AC5,5)="Mobil",RIGHT($AC5,14),"")))</f>
        <v/>
      </c>
      <c r="AJ5" s="2"/>
      <c r="AK5" t="e">
        <f t="shared" ref="AK5:AK27" si="16">LEFT(AJ5,FIND(". ",AJ5))</f>
        <v>#VALUE!</v>
      </c>
      <c r="AM5">
        <f t="shared" si="6"/>
        <v>0</v>
      </c>
      <c r="AO5" t="e">
        <f t="shared" si="7"/>
        <v>#VALUE!</v>
      </c>
      <c r="AQ5" t="e">
        <f t="shared" si="0"/>
        <v>#VALUE!</v>
      </c>
      <c r="AS5" t="e">
        <f t="shared" si="1"/>
        <v>#VALUE!</v>
      </c>
      <c r="AU5">
        <f t="shared" si="5"/>
        <v>0</v>
      </c>
      <c r="AV5">
        <f t="shared" si="2"/>
        <v>0</v>
      </c>
      <c r="AW5" t="str">
        <f t="shared" si="3"/>
        <v/>
      </c>
      <c r="AZ5" s="2" t="s">
        <v>18</v>
      </c>
      <c r="BA5" t="str">
        <f t="shared" si="8"/>
        <v>10 Main St.;Palo Alto CA 94303</v>
      </c>
      <c r="BB5" t="s">
        <v>209</v>
      </c>
      <c r="BC5" t="s">
        <v>206</v>
      </c>
      <c r="BE5" t="str">
        <f t="shared" si="9"/>
        <v>94303</v>
      </c>
      <c r="BF5" t="str">
        <f t="shared" si="10"/>
        <v>Palo Alto CA</v>
      </c>
      <c r="BG5" t="str">
        <f t="shared" si="11"/>
        <v>CA</v>
      </c>
      <c r="BH5" t="str">
        <f t="shared" si="12"/>
        <v>Palo Alto</v>
      </c>
    </row>
    <row r="6" spans="1:60" ht="25" x14ac:dyDescent="0.2">
      <c r="A6" s="2" t="s">
        <v>19</v>
      </c>
      <c r="B6" s="2"/>
      <c r="C6" s="2"/>
      <c r="D6" s="2"/>
      <c r="E6" s="2"/>
      <c r="F6" s="2"/>
      <c r="H6" t="s">
        <v>19</v>
      </c>
      <c r="Y6" s="2"/>
      <c r="Z6" t="str">
        <f t="shared" si="4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J6" s="2"/>
      <c r="AK6" t="e">
        <f t="shared" si="16"/>
        <v>#VALUE!</v>
      </c>
      <c r="AM6">
        <f t="shared" si="6"/>
        <v>0</v>
      </c>
      <c r="AO6" t="e">
        <f t="shared" si="7"/>
        <v>#VALUE!</v>
      </c>
      <c r="AQ6" t="e">
        <f t="shared" si="0"/>
        <v>#VALUE!</v>
      </c>
      <c r="AS6" t="e">
        <f t="shared" si="1"/>
        <v>#VALUE!</v>
      </c>
      <c r="AU6">
        <f t="shared" si="5"/>
        <v>0</v>
      </c>
      <c r="AV6">
        <f t="shared" si="2"/>
        <v>0</v>
      </c>
      <c r="AW6" t="str">
        <f t="shared" si="3"/>
        <v/>
      </c>
      <c r="AZ6" s="2"/>
      <c r="BA6" t="str">
        <f t="shared" si="8"/>
        <v/>
      </c>
      <c r="BE6" t="str">
        <f t="shared" si="9"/>
        <v/>
      </c>
      <c r="BF6" t="str">
        <f t="shared" si="10"/>
        <v/>
      </c>
      <c r="BG6" t="str">
        <f t="shared" si="11"/>
        <v/>
      </c>
      <c r="BH6" t="str">
        <f t="shared" si="12"/>
        <v/>
      </c>
    </row>
    <row r="7" spans="1:60" ht="25" x14ac:dyDescent="0.2">
      <c r="A7" s="2" t="s">
        <v>20</v>
      </c>
      <c r="B7" s="2" t="s">
        <v>21</v>
      </c>
      <c r="C7" s="2"/>
      <c r="D7" s="2"/>
      <c r="E7" s="2"/>
      <c r="F7" s="2">
        <v>123456789</v>
      </c>
      <c r="H7" t="s">
        <v>20</v>
      </c>
      <c r="I7" t="s">
        <v>117</v>
      </c>
      <c r="V7">
        <v>123456789</v>
      </c>
      <c r="Y7" s="2" t="s">
        <v>21</v>
      </c>
      <c r="Z7" t="str">
        <f t="shared" si="4"/>
        <v>Phone: (520) 555-9874</v>
      </c>
      <c r="AA7" t="s">
        <v>21</v>
      </c>
      <c r="AE7" t="str">
        <f t="shared" si="13"/>
        <v>(520) 555-9874</v>
      </c>
      <c r="AF7" t="str">
        <f t="shared" si="14"/>
        <v/>
      </c>
      <c r="AG7" t="str">
        <f t="shared" si="15"/>
        <v/>
      </c>
      <c r="AJ7" s="2"/>
      <c r="AK7" t="e">
        <f t="shared" si="16"/>
        <v>#VALUE!</v>
      </c>
      <c r="AM7">
        <f t="shared" si="6"/>
        <v>0</v>
      </c>
      <c r="AO7" t="e">
        <f t="shared" si="7"/>
        <v>#VALUE!</v>
      </c>
      <c r="AQ7" t="e">
        <f t="shared" si="0"/>
        <v>#VALUE!</v>
      </c>
      <c r="AS7" t="e">
        <f t="shared" si="1"/>
        <v>#VALUE!</v>
      </c>
      <c r="AU7">
        <f t="shared" si="5"/>
        <v>0</v>
      </c>
      <c r="AV7">
        <f t="shared" si="2"/>
        <v>0</v>
      </c>
      <c r="AW7" t="str">
        <f t="shared" si="3"/>
        <v/>
      </c>
      <c r="AZ7" s="2"/>
      <c r="BA7" t="str">
        <f t="shared" si="8"/>
        <v/>
      </c>
      <c r="BE7" t="str">
        <f t="shared" si="9"/>
        <v/>
      </c>
      <c r="BF7" t="str">
        <f t="shared" si="10"/>
        <v/>
      </c>
      <c r="BG7" t="str">
        <f t="shared" si="11"/>
        <v/>
      </c>
      <c r="BH7" t="str">
        <f t="shared" si="12"/>
        <v/>
      </c>
    </row>
    <row r="8" spans="1:60" ht="73" x14ac:dyDescent="0.2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2"/>
      <c r="H8" t="s">
        <v>22</v>
      </c>
      <c r="I8" t="s">
        <v>118</v>
      </c>
      <c r="J8" t="s">
        <v>144</v>
      </c>
      <c r="K8" t="s">
        <v>145</v>
      </c>
      <c r="L8" t="s">
        <v>24</v>
      </c>
      <c r="N8" t="s">
        <v>169</v>
      </c>
      <c r="P8" t="s">
        <v>182</v>
      </c>
      <c r="R8" t="s">
        <v>210</v>
      </c>
      <c r="S8" t="s">
        <v>243</v>
      </c>
      <c r="T8" t="s">
        <v>239</v>
      </c>
      <c r="U8" t="s">
        <v>234</v>
      </c>
      <c r="Y8" s="2" t="s">
        <v>23</v>
      </c>
      <c r="Z8" t="str">
        <f>SUBSTITUTE(Y8,"
",",")</f>
        <v>Phone: (650) 555-8721,Fax: (650) 999-2663,Mobile: (650) 111-5648</v>
      </c>
      <c r="AA8" t="s">
        <v>107</v>
      </c>
      <c r="AB8" t="s">
        <v>133</v>
      </c>
      <c r="AC8" t="s">
        <v>134</v>
      </c>
      <c r="AE8" t="str">
        <f t="shared" si="13"/>
        <v>(650) 555-8721</v>
      </c>
      <c r="AF8" t="str">
        <f t="shared" si="14"/>
        <v>(650) 999-2663</v>
      </c>
      <c r="AG8" t="str">
        <f t="shared" si="15"/>
        <v>(650) 111-5648</v>
      </c>
      <c r="AJ8" s="2" t="s">
        <v>25</v>
      </c>
      <c r="AK8" t="e">
        <f t="shared" si="16"/>
        <v>#VALUE!</v>
      </c>
      <c r="AM8" t="str">
        <f t="shared" si="6"/>
        <v>Jenni Winslow</v>
      </c>
      <c r="AN8" t="s">
        <v>25</v>
      </c>
      <c r="AO8" t="str">
        <f t="shared" si="7"/>
        <v>Jenni</v>
      </c>
      <c r="AP8" t="s">
        <v>169</v>
      </c>
      <c r="AQ8" t="str">
        <f t="shared" si="0"/>
        <v>Winslow</v>
      </c>
      <c r="AR8" t="s">
        <v>182</v>
      </c>
      <c r="AS8" t="e">
        <f t="shared" si="1"/>
        <v>#VALUE!</v>
      </c>
      <c r="AU8" t="str">
        <f t="shared" si="5"/>
        <v>Winslow</v>
      </c>
      <c r="AV8" t="str">
        <f t="shared" si="2"/>
        <v>Winslow</v>
      </c>
      <c r="AW8" t="str">
        <f t="shared" si="3"/>
        <v/>
      </c>
      <c r="AZ8" s="2" t="s">
        <v>26</v>
      </c>
      <c r="BA8" t="str">
        <f t="shared" si="8"/>
        <v>1515 Main St.;Middlefield CA 94482</v>
      </c>
      <c r="BB8" t="s">
        <v>210</v>
      </c>
      <c r="BC8" t="s">
        <v>208</v>
      </c>
      <c r="BE8" t="str">
        <f t="shared" si="9"/>
        <v>94482</v>
      </c>
      <c r="BF8" t="str">
        <f t="shared" si="10"/>
        <v>Middlefield CA</v>
      </c>
      <c r="BG8" t="str">
        <f t="shared" si="11"/>
        <v>CA</v>
      </c>
      <c r="BH8" t="str">
        <f t="shared" si="12"/>
        <v>Middlefield</v>
      </c>
    </row>
    <row r="9" spans="1:60" ht="37" x14ac:dyDescent="0.2">
      <c r="A9" s="2" t="s">
        <v>27</v>
      </c>
      <c r="B9" s="2"/>
      <c r="C9" s="2"/>
      <c r="D9" s="2"/>
      <c r="E9" s="2"/>
      <c r="F9" s="2"/>
      <c r="H9" t="s">
        <v>27</v>
      </c>
      <c r="Y9" s="2"/>
      <c r="Z9" t="str">
        <f t="shared" si="4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J9" s="2"/>
      <c r="AK9" t="e">
        <f t="shared" si="16"/>
        <v>#VALUE!</v>
      </c>
      <c r="AM9">
        <f t="shared" si="6"/>
        <v>0</v>
      </c>
      <c r="AO9" t="e">
        <f t="shared" si="7"/>
        <v>#VALUE!</v>
      </c>
      <c r="AQ9" t="e">
        <f t="shared" si="0"/>
        <v>#VALUE!</v>
      </c>
      <c r="AS9" t="e">
        <f t="shared" si="1"/>
        <v>#VALUE!</v>
      </c>
      <c r="AU9">
        <f t="shared" si="5"/>
        <v>0</v>
      </c>
      <c r="AV9">
        <f t="shared" si="2"/>
        <v>0</v>
      </c>
      <c r="AW9" t="str">
        <f t="shared" si="3"/>
        <v/>
      </c>
      <c r="AZ9" s="2"/>
      <c r="BA9" t="str">
        <f t="shared" si="8"/>
        <v/>
      </c>
      <c r="BE9" t="str">
        <f t="shared" si="9"/>
        <v/>
      </c>
      <c r="BF9" t="str">
        <f t="shared" si="10"/>
        <v/>
      </c>
      <c r="BG9" t="str">
        <f t="shared" si="11"/>
        <v/>
      </c>
      <c r="BH9" t="str">
        <f t="shared" si="12"/>
        <v/>
      </c>
    </row>
    <row r="10" spans="1:60" x14ac:dyDescent="0.2">
      <c r="A10" s="2" t="s">
        <v>28</v>
      </c>
      <c r="B10" s="2"/>
      <c r="C10" s="2"/>
      <c r="D10" s="2"/>
      <c r="E10" s="2"/>
      <c r="F10" s="2"/>
      <c r="H10" t="s">
        <v>28</v>
      </c>
      <c r="Y10" s="2"/>
      <c r="Z10" t="str">
        <f t="shared" si="4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J10" s="2"/>
      <c r="AK10" t="e">
        <f t="shared" si="16"/>
        <v>#VALUE!</v>
      </c>
      <c r="AM10">
        <f t="shared" si="6"/>
        <v>0</v>
      </c>
      <c r="AO10" t="e">
        <f t="shared" si="7"/>
        <v>#VALUE!</v>
      </c>
      <c r="AQ10" t="e">
        <f t="shared" si="0"/>
        <v>#VALUE!</v>
      </c>
      <c r="AS10" t="e">
        <f t="shared" si="1"/>
        <v>#VALUE!</v>
      </c>
      <c r="AU10">
        <f t="shared" si="5"/>
        <v>0</v>
      </c>
      <c r="AV10">
        <f t="shared" si="2"/>
        <v>0</v>
      </c>
      <c r="AW10" t="str">
        <f t="shared" si="3"/>
        <v/>
      </c>
      <c r="AZ10" s="2"/>
      <c r="BA10" t="str">
        <f t="shared" si="8"/>
        <v/>
      </c>
      <c r="BE10" t="str">
        <f t="shared" si="9"/>
        <v/>
      </c>
      <c r="BF10" t="str">
        <f t="shared" si="10"/>
        <v/>
      </c>
      <c r="BG10" t="str">
        <f t="shared" si="11"/>
        <v/>
      </c>
      <c r="BH10" t="str">
        <f t="shared" si="12"/>
        <v/>
      </c>
    </row>
    <row r="11" spans="1:60" ht="49" x14ac:dyDescent="0.2">
      <c r="A11" s="2" t="s">
        <v>29</v>
      </c>
      <c r="B11" s="2" t="s">
        <v>30</v>
      </c>
      <c r="C11" s="2" t="s">
        <v>31</v>
      </c>
      <c r="D11" s="2" t="s">
        <v>32</v>
      </c>
      <c r="E11" s="2" t="s">
        <v>33</v>
      </c>
      <c r="F11" s="2">
        <v>39765</v>
      </c>
      <c r="H11" t="s">
        <v>29</v>
      </c>
      <c r="I11" t="s">
        <v>119</v>
      </c>
      <c r="K11" t="s">
        <v>146</v>
      </c>
      <c r="L11" t="s">
        <v>31</v>
      </c>
      <c r="M11" t="s">
        <v>158</v>
      </c>
      <c r="N11" t="s">
        <v>170</v>
      </c>
      <c r="O11" t="s">
        <v>194</v>
      </c>
      <c r="P11" t="s">
        <v>200</v>
      </c>
      <c r="R11" t="s">
        <v>211</v>
      </c>
      <c r="S11" t="s">
        <v>243</v>
      </c>
      <c r="T11" t="s">
        <v>239</v>
      </c>
      <c r="U11" t="s">
        <v>233</v>
      </c>
      <c r="V11">
        <v>39765</v>
      </c>
      <c r="Y11" s="2" t="s">
        <v>30</v>
      </c>
      <c r="Z11" t="str">
        <f t="shared" si="4"/>
        <v>Phone: (650) 555-3333,Mobile: (650) 445-3333</v>
      </c>
      <c r="AA11" t="s">
        <v>108</v>
      </c>
      <c r="AB11" t="s">
        <v>135</v>
      </c>
      <c r="AE11" t="str">
        <f t="shared" si="13"/>
        <v>(650) 555-3333</v>
      </c>
      <c r="AF11" t="str">
        <f t="shared" si="14"/>
        <v/>
      </c>
      <c r="AG11" t="str">
        <f t="shared" si="15"/>
        <v>(650) 445-3333</v>
      </c>
      <c r="AJ11" s="2" t="s">
        <v>32</v>
      </c>
      <c r="AK11" t="str">
        <f t="shared" si="16"/>
        <v>Ms.</v>
      </c>
      <c r="AL11" t="s">
        <v>158</v>
      </c>
      <c r="AM11" t="str">
        <f t="shared" si="6"/>
        <v>Julie I. Ellis</v>
      </c>
      <c r="AN11" t="s">
        <v>163</v>
      </c>
      <c r="AO11" t="str">
        <f t="shared" si="7"/>
        <v>Julie</v>
      </c>
      <c r="AP11" t="s">
        <v>170</v>
      </c>
      <c r="AQ11" t="str">
        <f>SUBSTITUTE(AN11,CONCATENATE(AO11," "),"")</f>
        <v>I. Ellis</v>
      </c>
      <c r="AR11" t="s">
        <v>183</v>
      </c>
      <c r="AS11" t="str">
        <f>IF(FIND(" ",AR11)&lt;=3,LEFT(AR11,FIND(" ",AR11)-1),"")</f>
        <v>I.</v>
      </c>
      <c r="AT11" t="s">
        <v>194</v>
      </c>
      <c r="AU11" t="str">
        <f t="shared" si="5"/>
        <v>Ellis</v>
      </c>
      <c r="AV11" t="str">
        <f t="shared" si="2"/>
        <v>Ellis</v>
      </c>
      <c r="AW11" t="str">
        <f t="shared" si="3"/>
        <v/>
      </c>
      <c r="AZ11" s="2" t="s">
        <v>33</v>
      </c>
      <c r="BA11" t="str">
        <f t="shared" si="8"/>
        <v>45896 Main St.;Middlefield CA 94303;USA</v>
      </c>
      <c r="BB11" t="s">
        <v>211</v>
      </c>
      <c r="BC11" t="s">
        <v>212</v>
      </c>
      <c r="BD11" t="s">
        <v>213</v>
      </c>
      <c r="BE11" t="str">
        <f t="shared" si="9"/>
        <v>94303</v>
      </c>
      <c r="BF11" t="str">
        <f t="shared" si="10"/>
        <v>Middlefield CA</v>
      </c>
      <c r="BG11" t="str">
        <f t="shared" si="11"/>
        <v>CA</v>
      </c>
      <c r="BH11" t="str">
        <f t="shared" si="12"/>
        <v>Middlefield</v>
      </c>
    </row>
    <row r="12" spans="1:60" x14ac:dyDescent="0.2">
      <c r="A12" s="2" t="s">
        <v>34</v>
      </c>
      <c r="B12" s="2"/>
      <c r="C12" s="2"/>
      <c r="D12" s="2"/>
      <c r="E12" s="2"/>
      <c r="F12" s="2"/>
      <c r="H12" t="s">
        <v>34</v>
      </c>
      <c r="Y12" s="2"/>
      <c r="Z12" t="str">
        <f t="shared" si="4"/>
        <v/>
      </c>
      <c r="AE12" t="str">
        <f t="shared" si="13"/>
        <v/>
      </c>
      <c r="AF12" t="str">
        <f t="shared" si="14"/>
        <v/>
      </c>
      <c r="AG12" t="str">
        <f t="shared" si="15"/>
        <v/>
      </c>
      <c r="AJ12" s="2"/>
      <c r="AK12" t="e">
        <f t="shared" si="16"/>
        <v>#VALUE!</v>
      </c>
      <c r="AM12">
        <f t="shared" si="6"/>
        <v>0</v>
      </c>
      <c r="AO12" t="e">
        <f t="shared" si="7"/>
        <v>#VALUE!</v>
      </c>
      <c r="AQ12" t="e">
        <f t="shared" ref="AQ12:AQ27" si="17">SUBSTITUTE(AN12,CONCATENATE(AO12," "),"")</f>
        <v>#VALUE!</v>
      </c>
      <c r="AS12" t="e">
        <f t="shared" ref="AS12:AS27" si="18">IF(FIND(" ",AR12)&lt;=3,LEFT(AR12,FIND(" ",AR12)-1),"")</f>
        <v>#VALUE!</v>
      </c>
      <c r="AU12">
        <f t="shared" si="5"/>
        <v>0</v>
      </c>
      <c r="AV12">
        <f t="shared" si="2"/>
        <v>0</v>
      </c>
      <c r="AW12" t="str">
        <f t="shared" si="3"/>
        <v/>
      </c>
      <c r="AZ12" s="2"/>
      <c r="BA12" t="str">
        <f t="shared" si="8"/>
        <v/>
      </c>
      <c r="BE12" t="str">
        <f t="shared" si="9"/>
        <v/>
      </c>
      <c r="BF12" t="str">
        <f t="shared" si="10"/>
        <v/>
      </c>
      <c r="BG12" t="str">
        <f t="shared" si="11"/>
        <v/>
      </c>
      <c r="BH12" t="str">
        <f t="shared" si="12"/>
        <v/>
      </c>
    </row>
    <row r="13" spans="1:60" ht="49" x14ac:dyDescent="0.2">
      <c r="A13" s="2" t="s">
        <v>35</v>
      </c>
      <c r="B13" s="2" t="s">
        <v>36</v>
      </c>
      <c r="C13" s="2"/>
      <c r="D13" s="2" t="s">
        <v>37</v>
      </c>
      <c r="E13" s="2" t="s">
        <v>38</v>
      </c>
      <c r="F13" s="2">
        <v>55642</v>
      </c>
      <c r="H13" t="s">
        <v>35</v>
      </c>
      <c r="I13" t="s">
        <v>120</v>
      </c>
      <c r="K13" t="s">
        <v>147</v>
      </c>
      <c r="N13" t="s">
        <v>171</v>
      </c>
      <c r="P13" t="s">
        <v>184</v>
      </c>
      <c r="R13" t="s">
        <v>214</v>
      </c>
      <c r="S13" t="s">
        <v>244</v>
      </c>
      <c r="T13" t="s">
        <v>240</v>
      </c>
      <c r="U13" t="s">
        <v>235</v>
      </c>
      <c r="V13">
        <v>55642</v>
      </c>
      <c r="Y13" s="2" t="s">
        <v>36</v>
      </c>
      <c r="Z13" t="str">
        <f t="shared" si="4"/>
        <v>Phone: (973) 555-3827,Mobile: (973) 888-6222</v>
      </c>
      <c r="AA13" t="s">
        <v>109</v>
      </c>
      <c r="AB13" t="s">
        <v>136</v>
      </c>
      <c r="AE13" t="str">
        <f t="shared" si="13"/>
        <v>(973) 555-3827</v>
      </c>
      <c r="AF13" t="str">
        <f t="shared" si="14"/>
        <v/>
      </c>
      <c r="AG13" t="str">
        <f t="shared" si="15"/>
        <v>(973) 888-6222</v>
      </c>
      <c r="AJ13" s="2" t="s">
        <v>37</v>
      </c>
      <c r="AK13" t="e">
        <f t="shared" si="16"/>
        <v>#VALUE!</v>
      </c>
      <c r="AM13" t="str">
        <f t="shared" si="6"/>
        <v>Melanie Hall</v>
      </c>
      <c r="AN13" t="s">
        <v>37</v>
      </c>
      <c r="AO13" t="str">
        <f t="shared" si="7"/>
        <v>Melanie</v>
      </c>
      <c r="AP13" t="s">
        <v>171</v>
      </c>
      <c r="AQ13" t="str">
        <f t="shared" si="17"/>
        <v>Hall</v>
      </c>
      <c r="AR13" t="s">
        <v>184</v>
      </c>
      <c r="AS13" t="e">
        <f t="shared" si="18"/>
        <v>#VALUE!</v>
      </c>
      <c r="AU13" t="str">
        <f t="shared" si="5"/>
        <v>Hall</v>
      </c>
      <c r="AV13" t="str">
        <f t="shared" si="2"/>
        <v>Hall</v>
      </c>
      <c r="AW13" t="str">
        <f t="shared" si="3"/>
        <v/>
      </c>
      <c r="AZ13" s="2" t="s">
        <v>38</v>
      </c>
      <c r="BA13" t="str">
        <f t="shared" si="8"/>
        <v>P.O.Box 357;South Orange NJ 07079</v>
      </c>
      <c r="BB13" t="s">
        <v>214</v>
      </c>
      <c r="BC13" t="s">
        <v>215</v>
      </c>
      <c r="BE13" t="str">
        <f t="shared" si="9"/>
        <v>07079</v>
      </c>
      <c r="BF13" t="str">
        <f t="shared" si="10"/>
        <v>South Orange NJ</v>
      </c>
      <c r="BG13" t="str">
        <f t="shared" si="11"/>
        <v>NJ</v>
      </c>
      <c r="BH13" t="str">
        <f t="shared" si="12"/>
        <v>South Orange</v>
      </c>
    </row>
    <row r="14" spans="1:60" ht="49" x14ac:dyDescent="0.2">
      <c r="A14" s="2" t="s">
        <v>39</v>
      </c>
      <c r="B14" s="2" t="s">
        <v>40</v>
      </c>
      <c r="C14" s="2"/>
      <c r="D14" s="2" t="s">
        <v>41</v>
      </c>
      <c r="E14" s="2" t="s">
        <v>42</v>
      </c>
      <c r="F14" s="2">
        <v>556223</v>
      </c>
      <c r="H14" t="s">
        <v>39</v>
      </c>
      <c r="I14" t="s">
        <v>121</v>
      </c>
      <c r="K14" t="s">
        <v>148</v>
      </c>
      <c r="N14" t="s">
        <v>172</v>
      </c>
      <c r="P14" t="s">
        <v>185</v>
      </c>
      <c r="R14" t="s">
        <v>216</v>
      </c>
      <c r="S14" t="s">
        <v>243</v>
      </c>
      <c r="T14" t="s">
        <v>239</v>
      </c>
      <c r="U14" t="s">
        <v>233</v>
      </c>
      <c r="V14">
        <v>556223</v>
      </c>
      <c r="Y14" s="2" t="s">
        <v>40</v>
      </c>
      <c r="Z14" t="str">
        <f t="shared" si="4"/>
        <v>Phone: (650) 554-1973,Mobile: (650) 445-6666</v>
      </c>
      <c r="AA14" t="s">
        <v>110</v>
      </c>
      <c r="AB14" t="s">
        <v>137</v>
      </c>
      <c r="AE14" t="str">
        <f t="shared" si="13"/>
        <v>(650) 554-1973</v>
      </c>
      <c r="AF14" t="str">
        <f t="shared" si="14"/>
        <v/>
      </c>
      <c r="AG14" t="str">
        <f t="shared" si="15"/>
        <v>(650) 445-6666</v>
      </c>
      <c r="AJ14" s="2" t="s">
        <v>41</v>
      </c>
      <c r="AK14" t="e">
        <f t="shared" si="16"/>
        <v>#VALUE!</v>
      </c>
      <c r="AM14" t="str">
        <f t="shared" si="6"/>
        <v>Geoff Hicks</v>
      </c>
      <c r="AN14" t="s">
        <v>41</v>
      </c>
      <c r="AO14" t="str">
        <f t="shared" si="7"/>
        <v>Geoff</v>
      </c>
      <c r="AP14" t="s">
        <v>172</v>
      </c>
      <c r="AQ14" t="str">
        <f t="shared" si="17"/>
        <v>Hicks</v>
      </c>
      <c r="AR14" t="s">
        <v>185</v>
      </c>
      <c r="AS14" t="e">
        <f t="shared" si="18"/>
        <v>#VALUE!</v>
      </c>
      <c r="AU14" t="str">
        <f t="shared" si="5"/>
        <v>Hicks</v>
      </c>
      <c r="AV14" t="str">
        <f t="shared" si="2"/>
        <v>Hicks</v>
      </c>
      <c r="AW14" t="str">
        <f t="shared" si="3"/>
        <v/>
      </c>
      <c r="AZ14" s="2" t="s">
        <v>42</v>
      </c>
      <c r="BA14" t="str">
        <f t="shared" si="8"/>
        <v>42 Main St.;Middlefield CA 94303</v>
      </c>
      <c r="BB14" t="s">
        <v>216</v>
      </c>
      <c r="BC14" t="s">
        <v>212</v>
      </c>
      <c r="BE14" t="str">
        <f t="shared" si="9"/>
        <v>94303</v>
      </c>
      <c r="BF14" t="str">
        <f t="shared" si="10"/>
        <v>Middlefield CA</v>
      </c>
      <c r="BG14" t="str">
        <f t="shared" si="11"/>
        <v>CA</v>
      </c>
      <c r="BH14" t="str">
        <f t="shared" si="12"/>
        <v>Middlefield</v>
      </c>
    </row>
    <row r="15" spans="1:60" ht="37" x14ac:dyDescent="0.2">
      <c r="A15" s="2" t="s">
        <v>43</v>
      </c>
      <c r="B15" s="2" t="s">
        <v>44</v>
      </c>
      <c r="C15" s="2"/>
      <c r="D15" s="2" t="s">
        <v>45</v>
      </c>
      <c r="E15" s="2" t="s">
        <v>46</v>
      </c>
      <c r="F15" s="2">
        <v>776543</v>
      </c>
      <c r="H15" t="s">
        <v>43</v>
      </c>
      <c r="I15" t="s">
        <v>122</v>
      </c>
      <c r="M15" t="s">
        <v>159</v>
      </c>
      <c r="N15" t="s">
        <v>173</v>
      </c>
      <c r="O15" t="s">
        <v>195</v>
      </c>
      <c r="P15" t="s">
        <v>201</v>
      </c>
      <c r="R15" t="s">
        <v>217</v>
      </c>
      <c r="S15" t="s">
        <v>243</v>
      </c>
      <c r="T15" t="s">
        <v>239</v>
      </c>
      <c r="U15" t="s">
        <v>233</v>
      </c>
      <c r="V15">
        <v>776543</v>
      </c>
      <c r="Y15" s="2" t="s">
        <v>44</v>
      </c>
      <c r="Z15" t="str">
        <f t="shared" si="4"/>
        <v>Phone: (650) 554-4622</v>
      </c>
      <c r="AA15" t="s">
        <v>44</v>
      </c>
      <c r="AE15" t="str">
        <f t="shared" si="13"/>
        <v>(650) 554-4622</v>
      </c>
      <c r="AF15" t="str">
        <f t="shared" si="14"/>
        <v/>
      </c>
      <c r="AG15" t="str">
        <f t="shared" si="15"/>
        <v/>
      </c>
      <c r="AJ15" s="2" t="s">
        <v>45</v>
      </c>
      <c r="AK15" t="str">
        <f t="shared" si="16"/>
        <v>Mrs.</v>
      </c>
      <c r="AL15" t="s">
        <v>159</v>
      </c>
      <c r="AM15" t="str">
        <f t="shared" si="6"/>
        <v>Laurel J. Lee</v>
      </c>
      <c r="AN15" t="s">
        <v>164</v>
      </c>
      <c r="AO15" t="str">
        <f t="shared" si="7"/>
        <v>Laurel</v>
      </c>
      <c r="AP15" t="s">
        <v>173</v>
      </c>
      <c r="AQ15" t="str">
        <f t="shared" si="17"/>
        <v>J. Lee</v>
      </c>
      <c r="AR15" t="s">
        <v>186</v>
      </c>
      <c r="AS15" t="str">
        <f t="shared" si="18"/>
        <v>J.</v>
      </c>
      <c r="AT15" t="s">
        <v>195</v>
      </c>
      <c r="AU15" t="str">
        <f t="shared" si="5"/>
        <v>Lee</v>
      </c>
      <c r="AV15" t="str">
        <f t="shared" si="2"/>
        <v>Lee</v>
      </c>
      <c r="AW15" t="str">
        <f t="shared" si="3"/>
        <v/>
      </c>
      <c r="AZ15" s="2" t="s">
        <v>46</v>
      </c>
      <c r="BA15" t="str">
        <f t="shared" si="8"/>
        <v>53 Main St.;Middlefield CA 94303</v>
      </c>
      <c r="BB15" t="s">
        <v>217</v>
      </c>
      <c r="BC15" t="s">
        <v>212</v>
      </c>
      <c r="BE15" t="str">
        <f t="shared" si="9"/>
        <v>94303</v>
      </c>
      <c r="BF15" t="str">
        <f t="shared" si="10"/>
        <v>Middlefield CA</v>
      </c>
      <c r="BG15" t="str">
        <f t="shared" si="11"/>
        <v>CA</v>
      </c>
      <c r="BH15" t="str">
        <f t="shared" si="12"/>
        <v>Middlefield</v>
      </c>
    </row>
    <row r="16" spans="1:60" x14ac:dyDescent="0.2">
      <c r="A16" s="2" t="s">
        <v>47</v>
      </c>
      <c r="B16" s="2"/>
      <c r="C16" s="2"/>
      <c r="D16" s="2"/>
      <c r="E16" s="2"/>
      <c r="F16" s="2"/>
      <c r="H16" t="s">
        <v>47</v>
      </c>
      <c r="Y16" s="2"/>
      <c r="Z16" t="str">
        <f t="shared" si="4"/>
        <v/>
      </c>
      <c r="AE16" t="str">
        <f t="shared" si="13"/>
        <v/>
      </c>
      <c r="AF16" t="str">
        <f t="shared" si="14"/>
        <v/>
      </c>
      <c r="AG16" t="str">
        <f t="shared" si="15"/>
        <v/>
      </c>
      <c r="AJ16" s="2"/>
      <c r="AK16" t="e">
        <f t="shared" si="16"/>
        <v>#VALUE!</v>
      </c>
      <c r="AM16">
        <f t="shared" si="6"/>
        <v>0</v>
      </c>
      <c r="AO16" t="e">
        <f t="shared" si="7"/>
        <v>#VALUE!</v>
      </c>
      <c r="AQ16" t="e">
        <f t="shared" si="17"/>
        <v>#VALUE!</v>
      </c>
      <c r="AS16" t="e">
        <f t="shared" si="18"/>
        <v>#VALUE!</v>
      </c>
      <c r="AU16">
        <f t="shared" si="5"/>
        <v>0</v>
      </c>
      <c r="AV16">
        <f t="shared" si="2"/>
        <v>0</v>
      </c>
      <c r="AW16" t="str">
        <f t="shared" si="3"/>
        <v/>
      </c>
      <c r="AZ16" s="2"/>
      <c r="BA16" t="str">
        <f t="shared" si="8"/>
        <v/>
      </c>
      <c r="BE16" t="str">
        <f t="shared" si="9"/>
        <v/>
      </c>
      <c r="BF16" t="str">
        <f t="shared" si="10"/>
        <v/>
      </c>
      <c r="BG16" t="str">
        <f t="shared" si="11"/>
        <v/>
      </c>
      <c r="BH16" t="str">
        <f t="shared" si="12"/>
        <v/>
      </c>
    </row>
    <row r="17" spans="1:60" x14ac:dyDescent="0.2">
      <c r="A17" s="2" t="s">
        <v>48</v>
      </c>
      <c r="B17" s="2"/>
      <c r="C17" s="2"/>
      <c r="D17" s="2"/>
      <c r="E17" s="2"/>
      <c r="F17" s="2"/>
      <c r="H17" t="s">
        <v>48</v>
      </c>
      <c r="Y17" s="2"/>
      <c r="Z17" t="str">
        <f t="shared" si="4"/>
        <v/>
      </c>
      <c r="AE17" t="str">
        <f t="shared" si="13"/>
        <v/>
      </c>
      <c r="AF17" t="str">
        <f t="shared" si="14"/>
        <v/>
      </c>
      <c r="AG17" t="str">
        <f t="shared" si="15"/>
        <v/>
      </c>
      <c r="AJ17" s="2"/>
      <c r="AK17" t="e">
        <f t="shared" si="16"/>
        <v>#VALUE!</v>
      </c>
      <c r="AM17">
        <f t="shared" si="6"/>
        <v>0</v>
      </c>
      <c r="AO17" t="e">
        <f t="shared" si="7"/>
        <v>#VALUE!</v>
      </c>
      <c r="AQ17" t="e">
        <f t="shared" si="17"/>
        <v>#VALUE!</v>
      </c>
      <c r="AS17" t="e">
        <f t="shared" si="18"/>
        <v>#VALUE!</v>
      </c>
      <c r="AU17">
        <f t="shared" si="5"/>
        <v>0</v>
      </c>
      <c r="AV17">
        <f t="shared" si="2"/>
        <v>0</v>
      </c>
      <c r="AW17" t="str">
        <f t="shared" si="3"/>
        <v/>
      </c>
      <c r="AZ17" s="2"/>
      <c r="BA17" t="str">
        <f t="shared" si="8"/>
        <v/>
      </c>
      <c r="BE17" t="str">
        <f t="shared" si="9"/>
        <v/>
      </c>
      <c r="BF17" t="str">
        <f t="shared" si="10"/>
        <v/>
      </c>
      <c r="BG17" t="str">
        <f t="shared" si="11"/>
        <v/>
      </c>
      <c r="BH17" t="str">
        <f t="shared" si="12"/>
        <v/>
      </c>
    </row>
    <row r="18" spans="1:60" ht="49" x14ac:dyDescent="0.2">
      <c r="A18" s="2" t="s">
        <v>49</v>
      </c>
      <c r="B18" s="2" t="s">
        <v>50</v>
      </c>
      <c r="C18" s="2" t="s">
        <v>51</v>
      </c>
      <c r="D18" s="2"/>
      <c r="E18" s="2" t="s">
        <v>52</v>
      </c>
      <c r="F18" s="2" t="s">
        <v>53</v>
      </c>
      <c r="H18" t="s">
        <v>49</v>
      </c>
      <c r="I18" t="s">
        <v>123</v>
      </c>
      <c r="J18" t="s">
        <v>149</v>
      </c>
      <c r="L18" t="s">
        <v>51</v>
      </c>
      <c r="R18" t="s">
        <v>218</v>
      </c>
      <c r="S18" t="s">
        <v>245</v>
      </c>
      <c r="T18" t="s">
        <v>241</v>
      </c>
      <c r="U18" t="s">
        <v>236</v>
      </c>
      <c r="V18" t="s">
        <v>53</v>
      </c>
      <c r="Y18" s="2" t="s">
        <v>50</v>
      </c>
      <c r="Z18" t="str">
        <f t="shared" si="4"/>
        <v>Phone: (800) 555-5555,Fax: (800) 666-6666</v>
      </c>
      <c r="AA18" t="s">
        <v>111</v>
      </c>
      <c r="AB18" t="s">
        <v>138</v>
      </c>
      <c r="AE18" t="str">
        <f t="shared" si="13"/>
        <v>(800) 555-5555</v>
      </c>
      <c r="AF18" t="str">
        <f t="shared" si="14"/>
        <v>(800) 666-6666</v>
      </c>
      <c r="AG18" t="str">
        <f t="shared" si="15"/>
        <v/>
      </c>
      <c r="AJ18" s="2"/>
      <c r="AK18" t="e">
        <f t="shared" si="16"/>
        <v>#VALUE!</v>
      </c>
      <c r="AM18">
        <f t="shared" si="6"/>
        <v>0</v>
      </c>
      <c r="AO18" t="e">
        <f t="shared" si="7"/>
        <v>#VALUE!</v>
      </c>
      <c r="AQ18" t="e">
        <f t="shared" si="17"/>
        <v>#VALUE!</v>
      </c>
      <c r="AS18" t="e">
        <f t="shared" si="18"/>
        <v>#VALUE!</v>
      </c>
      <c r="AU18">
        <f t="shared" si="5"/>
        <v>0</v>
      </c>
      <c r="AV18">
        <f t="shared" si="2"/>
        <v>0</v>
      </c>
      <c r="AW18" t="str">
        <f t="shared" si="3"/>
        <v/>
      </c>
      <c r="AZ18" s="2" t="s">
        <v>52</v>
      </c>
      <c r="BA18" t="str">
        <f t="shared" si="8"/>
        <v>123 Anywhere Ave;Tucson AZ 85704</v>
      </c>
      <c r="BB18" t="s">
        <v>218</v>
      </c>
      <c r="BC18" t="s">
        <v>219</v>
      </c>
      <c r="BE18" t="str">
        <f t="shared" si="9"/>
        <v>85704</v>
      </c>
      <c r="BF18" t="str">
        <f t="shared" si="10"/>
        <v>Tucson AZ</v>
      </c>
      <c r="BG18" t="str">
        <f t="shared" si="11"/>
        <v>AZ</v>
      </c>
      <c r="BH18" t="str">
        <f t="shared" si="12"/>
        <v>Tucson</v>
      </c>
    </row>
    <row r="19" spans="1:60" ht="49" x14ac:dyDescent="0.2">
      <c r="A19" s="2" t="s">
        <v>54</v>
      </c>
      <c r="B19" s="2" t="s">
        <v>55</v>
      </c>
      <c r="C19" s="2" t="s">
        <v>56</v>
      </c>
      <c r="D19" s="2" t="s">
        <v>57</v>
      </c>
      <c r="E19" s="2" t="s">
        <v>58</v>
      </c>
      <c r="F19" s="2">
        <v>32980256</v>
      </c>
      <c r="H19" t="s">
        <v>54</v>
      </c>
      <c r="I19" t="s">
        <v>124</v>
      </c>
      <c r="L19" t="s">
        <v>56</v>
      </c>
      <c r="N19" t="s">
        <v>170</v>
      </c>
      <c r="P19" t="s">
        <v>187</v>
      </c>
      <c r="R19" t="s">
        <v>220</v>
      </c>
      <c r="S19" t="s">
        <v>243</v>
      </c>
      <c r="T19" t="s">
        <v>239</v>
      </c>
      <c r="U19" t="s">
        <v>233</v>
      </c>
      <c r="V19">
        <v>32980256</v>
      </c>
      <c r="Y19" s="2" t="s">
        <v>55</v>
      </c>
      <c r="Z19" t="str">
        <f t="shared" si="4"/>
        <v>Phone: (650) 363-6578</v>
      </c>
      <c r="AA19" t="s">
        <v>55</v>
      </c>
      <c r="AE19" t="str">
        <f t="shared" si="13"/>
        <v>(650) 363-6578</v>
      </c>
      <c r="AF19" t="str">
        <f t="shared" si="14"/>
        <v/>
      </c>
      <c r="AG19" t="str">
        <f t="shared" si="15"/>
        <v/>
      </c>
      <c r="AJ19" s="2" t="s">
        <v>57</v>
      </c>
      <c r="AK19" t="e">
        <f t="shared" si="16"/>
        <v>#VALUE!</v>
      </c>
      <c r="AM19" t="str">
        <f t="shared" si="6"/>
        <v>Julie Norton</v>
      </c>
      <c r="AN19" t="s">
        <v>57</v>
      </c>
      <c r="AO19" t="str">
        <f t="shared" si="7"/>
        <v>Julie</v>
      </c>
      <c r="AP19" t="s">
        <v>170</v>
      </c>
      <c r="AQ19" t="str">
        <f t="shared" si="17"/>
        <v>Norton</v>
      </c>
      <c r="AR19" t="s">
        <v>187</v>
      </c>
      <c r="AS19" t="e">
        <f t="shared" si="18"/>
        <v>#VALUE!</v>
      </c>
      <c r="AU19" t="str">
        <f t="shared" si="5"/>
        <v>Norton</v>
      </c>
      <c r="AV19" t="str">
        <f t="shared" si="2"/>
        <v>Norton</v>
      </c>
      <c r="AW19" t="str">
        <f t="shared" si="3"/>
        <v/>
      </c>
      <c r="AZ19" s="2" t="s">
        <v>58</v>
      </c>
      <c r="BA19" t="str">
        <f t="shared" si="8"/>
        <v>4528 Country Road;Middlefield CA 94303</v>
      </c>
      <c r="BB19" t="s">
        <v>220</v>
      </c>
      <c r="BC19" t="s">
        <v>212</v>
      </c>
      <c r="BE19" t="str">
        <f t="shared" si="9"/>
        <v>94303</v>
      </c>
      <c r="BF19" t="str">
        <f t="shared" si="10"/>
        <v>Middlefield CA</v>
      </c>
      <c r="BG19" t="str">
        <f t="shared" si="11"/>
        <v>CA</v>
      </c>
      <c r="BH19" t="str">
        <f t="shared" si="12"/>
        <v>Middlefield</v>
      </c>
    </row>
    <row r="20" spans="1:60" ht="73" x14ac:dyDescent="0.2">
      <c r="A20" s="2" t="s">
        <v>59</v>
      </c>
      <c r="B20" s="2" t="s">
        <v>60</v>
      </c>
      <c r="C20" s="2" t="s">
        <v>61</v>
      </c>
      <c r="D20" s="2" t="s">
        <v>59</v>
      </c>
      <c r="E20" s="2" t="s">
        <v>62</v>
      </c>
      <c r="F20" s="2">
        <v>64132549</v>
      </c>
      <c r="H20" t="s">
        <v>59</v>
      </c>
      <c r="I20" t="s">
        <v>125</v>
      </c>
      <c r="J20" t="s">
        <v>150</v>
      </c>
      <c r="K20" t="s">
        <v>151</v>
      </c>
      <c r="L20" t="s">
        <v>61</v>
      </c>
      <c r="N20" t="s">
        <v>174</v>
      </c>
      <c r="P20" t="s">
        <v>188</v>
      </c>
      <c r="R20" t="s">
        <v>221</v>
      </c>
      <c r="S20" t="s">
        <v>246</v>
      </c>
      <c r="T20" t="s">
        <v>239</v>
      </c>
      <c r="U20" t="s">
        <v>237</v>
      </c>
      <c r="V20">
        <v>64132549</v>
      </c>
      <c r="Y20" s="2" t="s">
        <v>60</v>
      </c>
      <c r="Z20" t="str">
        <f t="shared" si="4"/>
        <v>Phone: (650) 557-8855,Fax: (556) 454-5555,Mobile: (650) 888-4446</v>
      </c>
      <c r="AA20" t="s">
        <v>112</v>
      </c>
      <c r="AB20" t="s">
        <v>139</v>
      </c>
      <c r="AC20" t="s">
        <v>140</v>
      </c>
      <c r="AE20" t="str">
        <f t="shared" si="13"/>
        <v>(650) 557-8855</v>
      </c>
      <c r="AF20" t="str">
        <f t="shared" si="14"/>
        <v>(556) 454-5555</v>
      </c>
      <c r="AG20" t="str">
        <f t="shared" si="15"/>
        <v>(650) 888-4446</v>
      </c>
      <c r="AJ20" s="2" t="s">
        <v>59</v>
      </c>
      <c r="AK20" t="e">
        <f t="shared" si="16"/>
        <v>#VALUE!</v>
      </c>
      <c r="AM20" t="str">
        <f t="shared" si="6"/>
        <v>Pam Seitz</v>
      </c>
      <c r="AN20" t="s">
        <v>59</v>
      </c>
      <c r="AO20" t="str">
        <f t="shared" si="7"/>
        <v>Pam</v>
      </c>
      <c r="AP20" t="s">
        <v>174</v>
      </c>
      <c r="AQ20" t="str">
        <f t="shared" si="17"/>
        <v>Seitz</v>
      </c>
      <c r="AR20" t="s">
        <v>188</v>
      </c>
      <c r="AS20" t="e">
        <f t="shared" si="18"/>
        <v>#VALUE!</v>
      </c>
      <c r="AU20" t="str">
        <f t="shared" si="5"/>
        <v>Seitz</v>
      </c>
      <c r="AV20" t="str">
        <f t="shared" si="2"/>
        <v>Seitz</v>
      </c>
      <c r="AW20" t="str">
        <f t="shared" si="3"/>
        <v/>
      </c>
      <c r="AZ20" s="2" t="s">
        <v>62</v>
      </c>
      <c r="BA20" t="str">
        <f t="shared" si="8"/>
        <v>P.O. Box 15;Bayshore CA 94326</v>
      </c>
      <c r="BB20" t="s">
        <v>221</v>
      </c>
      <c r="BC20" t="s">
        <v>222</v>
      </c>
      <c r="BE20" t="str">
        <f t="shared" si="9"/>
        <v>94326</v>
      </c>
      <c r="BF20" t="str">
        <f t="shared" si="10"/>
        <v>Bayshore CA</v>
      </c>
      <c r="BG20" t="str">
        <f t="shared" si="11"/>
        <v>CA</v>
      </c>
      <c r="BH20" t="str">
        <f t="shared" si="12"/>
        <v>Bayshore</v>
      </c>
    </row>
    <row r="21" spans="1:60" ht="37" x14ac:dyDescent="0.2">
      <c r="A21" s="2" t="s">
        <v>63</v>
      </c>
      <c r="B21" s="2" t="s">
        <v>64</v>
      </c>
      <c r="C21" s="2" t="s">
        <v>65</v>
      </c>
      <c r="D21" s="2"/>
      <c r="E21" s="2" t="s">
        <v>66</v>
      </c>
      <c r="F21" s="2">
        <v>649587213</v>
      </c>
      <c r="H21" t="s">
        <v>63</v>
      </c>
      <c r="I21" t="s">
        <v>126</v>
      </c>
      <c r="L21" t="s">
        <v>65</v>
      </c>
      <c r="R21" t="s">
        <v>223</v>
      </c>
      <c r="S21" t="s">
        <v>242</v>
      </c>
      <c r="T21" t="s">
        <v>239</v>
      </c>
      <c r="U21" t="s">
        <v>233</v>
      </c>
      <c r="V21">
        <v>649587213</v>
      </c>
      <c r="Y21" s="2" t="s">
        <v>64</v>
      </c>
      <c r="Z21" t="str">
        <f>SUBSTITUTE(Y21,"
",",")</f>
        <v>Phone: (888) 555-9465</v>
      </c>
      <c r="AA21" t="s">
        <v>64</v>
      </c>
      <c r="AE21" t="str">
        <f t="shared" si="13"/>
        <v>(888) 555-9465</v>
      </c>
      <c r="AF21" t="str">
        <f t="shared" si="14"/>
        <v/>
      </c>
      <c r="AG21" t="str">
        <f t="shared" si="15"/>
        <v/>
      </c>
      <c r="AJ21" s="2"/>
      <c r="AK21" t="e">
        <f t="shared" si="16"/>
        <v>#VALUE!</v>
      </c>
      <c r="AM21">
        <f t="shared" si="6"/>
        <v>0</v>
      </c>
      <c r="AO21" t="e">
        <f t="shared" si="7"/>
        <v>#VALUE!</v>
      </c>
      <c r="AQ21" t="e">
        <f t="shared" si="17"/>
        <v>#VALUE!</v>
      </c>
      <c r="AS21" t="e">
        <f t="shared" si="18"/>
        <v>#VALUE!</v>
      </c>
      <c r="AU21">
        <f t="shared" si="5"/>
        <v>0</v>
      </c>
      <c r="AV21">
        <f t="shared" si="2"/>
        <v>0</v>
      </c>
      <c r="AW21" t="str">
        <f t="shared" si="3"/>
        <v/>
      </c>
      <c r="AZ21" s="2" t="s">
        <v>66</v>
      </c>
      <c r="BA21" t="str">
        <f t="shared" si="8"/>
        <v>4 Main St.;Palo Alto CA 94303</v>
      </c>
      <c r="BB21" t="s">
        <v>223</v>
      </c>
      <c r="BC21" t="s">
        <v>206</v>
      </c>
      <c r="BE21" t="str">
        <f t="shared" si="9"/>
        <v>94303</v>
      </c>
      <c r="BF21" t="str">
        <f t="shared" si="10"/>
        <v>Palo Alto CA</v>
      </c>
      <c r="BG21" t="str">
        <f t="shared" si="11"/>
        <v>CA</v>
      </c>
      <c r="BH21" t="str">
        <f t="shared" si="12"/>
        <v>Palo Alto</v>
      </c>
    </row>
    <row r="22" spans="1:60" ht="37" x14ac:dyDescent="0.2">
      <c r="A22" s="2" t="s">
        <v>67</v>
      </c>
      <c r="B22" s="2" t="s">
        <v>68</v>
      </c>
      <c r="C22" s="2"/>
      <c r="D22" s="2" t="s">
        <v>69</v>
      </c>
      <c r="E22" s="2" t="s">
        <v>70</v>
      </c>
      <c r="F22" s="2">
        <v>5641</v>
      </c>
      <c r="H22" t="s">
        <v>67</v>
      </c>
      <c r="I22" t="s">
        <v>127</v>
      </c>
      <c r="N22" t="s">
        <v>175</v>
      </c>
      <c r="P22" t="s">
        <v>189</v>
      </c>
      <c r="R22" t="s">
        <v>224</v>
      </c>
      <c r="S22" t="s">
        <v>246</v>
      </c>
      <c r="T22" t="s">
        <v>239</v>
      </c>
      <c r="U22" t="s">
        <v>237</v>
      </c>
      <c r="V22">
        <v>5641</v>
      </c>
      <c r="Y22" s="2" t="s">
        <v>68</v>
      </c>
      <c r="Z22" t="str">
        <f t="shared" si="4"/>
        <v>Phone: (650) 557-1111</v>
      </c>
      <c r="AA22" t="s">
        <v>68</v>
      </c>
      <c r="AE22" t="str">
        <f t="shared" si="13"/>
        <v>(650) 557-1111</v>
      </c>
      <c r="AF22" t="str">
        <f t="shared" si="14"/>
        <v/>
      </c>
      <c r="AG22" t="str">
        <f t="shared" si="15"/>
        <v/>
      </c>
      <c r="AJ22" s="2" t="s">
        <v>69</v>
      </c>
      <c r="AK22" t="e">
        <f t="shared" si="16"/>
        <v>#VALUE!</v>
      </c>
      <c r="AM22" t="str">
        <f t="shared" si="6"/>
        <v>Jenny Robertson</v>
      </c>
      <c r="AN22" t="s">
        <v>69</v>
      </c>
      <c r="AO22" t="str">
        <f t="shared" si="7"/>
        <v>Jenny</v>
      </c>
      <c r="AP22" t="s">
        <v>175</v>
      </c>
      <c r="AQ22" t="str">
        <f t="shared" si="17"/>
        <v>Robertson</v>
      </c>
      <c r="AR22" t="s">
        <v>189</v>
      </c>
      <c r="AS22" t="e">
        <f t="shared" si="18"/>
        <v>#VALUE!</v>
      </c>
      <c r="AU22" t="str">
        <f t="shared" si="5"/>
        <v>Robertson</v>
      </c>
      <c r="AV22" t="str">
        <f t="shared" si="2"/>
        <v>Robertson</v>
      </c>
      <c r="AW22" t="str">
        <f t="shared" si="3"/>
        <v/>
      </c>
      <c r="AZ22" s="2" t="s">
        <v>70</v>
      </c>
      <c r="BA22" t="str">
        <f t="shared" si="8"/>
        <v>P.O. Box 147;Bayshore CA 94326</v>
      </c>
      <c r="BB22" t="s">
        <v>224</v>
      </c>
      <c r="BC22" t="s">
        <v>222</v>
      </c>
      <c r="BE22" t="str">
        <f t="shared" si="9"/>
        <v>94326</v>
      </c>
      <c r="BF22" t="str">
        <f t="shared" si="10"/>
        <v>Bayshore CA</v>
      </c>
      <c r="BG22" t="str">
        <f t="shared" si="11"/>
        <v>CA</v>
      </c>
      <c r="BH22" t="str">
        <f t="shared" si="12"/>
        <v>Bayshore</v>
      </c>
    </row>
    <row r="23" spans="1:60" ht="25" x14ac:dyDescent="0.2">
      <c r="A23" s="2" t="s">
        <v>71</v>
      </c>
      <c r="B23" s="2"/>
      <c r="C23" s="2"/>
      <c r="D23" s="2"/>
      <c r="E23" s="2"/>
      <c r="F23" s="2"/>
      <c r="H23" t="s">
        <v>71</v>
      </c>
      <c r="Y23" s="2"/>
      <c r="Z23" t="str">
        <f t="shared" si="4"/>
        <v/>
      </c>
      <c r="AE23" t="str">
        <f t="shared" si="13"/>
        <v/>
      </c>
      <c r="AF23" t="str">
        <f t="shared" si="14"/>
        <v/>
      </c>
      <c r="AG23" t="str">
        <f t="shared" si="15"/>
        <v/>
      </c>
      <c r="AJ23" s="2"/>
      <c r="AK23" t="e">
        <f t="shared" si="16"/>
        <v>#VALUE!</v>
      </c>
      <c r="AM23">
        <f t="shared" si="6"/>
        <v>0</v>
      </c>
      <c r="AO23" t="e">
        <f t="shared" si="7"/>
        <v>#VALUE!</v>
      </c>
      <c r="AQ23" t="e">
        <f t="shared" si="17"/>
        <v>#VALUE!</v>
      </c>
      <c r="AS23" t="e">
        <f t="shared" si="18"/>
        <v>#VALUE!</v>
      </c>
      <c r="AU23">
        <f t="shared" si="5"/>
        <v>0</v>
      </c>
      <c r="AV23">
        <f t="shared" si="2"/>
        <v>0</v>
      </c>
      <c r="AW23" t="str">
        <f t="shared" si="3"/>
        <v/>
      </c>
      <c r="AZ23" s="2"/>
      <c r="BA23" t="str">
        <f t="shared" si="8"/>
        <v/>
      </c>
      <c r="BE23" t="str">
        <f t="shared" si="9"/>
        <v/>
      </c>
      <c r="BF23" t="str">
        <f t="shared" si="10"/>
        <v/>
      </c>
      <c r="BG23" t="str">
        <f t="shared" si="11"/>
        <v/>
      </c>
      <c r="BH23" t="str">
        <f t="shared" si="12"/>
        <v/>
      </c>
    </row>
    <row r="24" spans="1:60" ht="49" x14ac:dyDescent="0.2">
      <c r="A24" s="2" t="s">
        <v>72</v>
      </c>
      <c r="B24" s="2" t="s">
        <v>73</v>
      </c>
      <c r="C24" s="2" t="s">
        <v>74</v>
      </c>
      <c r="D24" s="2" t="s">
        <v>75</v>
      </c>
      <c r="E24" s="2" t="s">
        <v>76</v>
      </c>
      <c r="F24" s="2">
        <v>2154</v>
      </c>
      <c r="H24" t="s">
        <v>72</v>
      </c>
      <c r="I24" t="s">
        <v>128</v>
      </c>
      <c r="L24" t="s">
        <v>74</v>
      </c>
      <c r="N24" t="s">
        <v>176</v>
      </c>
      <c r="P24" t="s">
        <v>190</v>
      </c>
      <c r="R24" t="s">
        <v>225</v>
      </c>
      <c r="S24" t="s">
        <v>243</v>
      </c>
      <c r="T24" t="s">
        <v>239</v>
      </c>
      <c r="U24" t="s">
        <v>234</v>
      </c>
      <c r="V24">
        <v>2154</v>
      </c>
      <c r="Y24" s="2" t="s">
        <v>73</v>
      </c>
      <c r="Z24" t="str">
        <f t="shared" si="4"/>
        <v>Phone: (886) 554-2265</v>
      </c>
      <c r="AA24" t="s">
        <v>73</v>
      </c>
      <c r="AE24" t="str">
        <f t="shared" si="13"/>
        <v>(886) 554-2265</v>
      </c>
      <c r="AF24" t="str">
        <f t="shared" si="14"/>
        <v/>
      </c>
      <c r="AG24" t="str">
        <f t="shared" si="15"/>
        <v/>
      </c>
      <c r="AJ24" s="2" t="s">
        <v>75</v>
      </c>
      <c r="AK24" t="e">
        <f t="shared" si="16"/>
        <v>#VALUE!</v>
      </c>
      <c r="AM24" t="str">
        <f t="shared" si="6"/>
        <v>Tania Kronberg</v>
      </c>
      <c r="AN24" t="s">
        <v>75</v>
      </c>
      <c r="AO24" t="str">
        <f t="shared" si="7"/>
        <v>Tania</v>
      </c>
      <c r="AP24" t="s">
        <v>176</v>
      </c>
      <c r="AQ24" t="str">
        <f t="shared" si="17"/>
        <v>Kronberg</v>
      </c>
      <c r="AR24" t="s">
        <v>190</v>
      </c>
      <c r="AS24" t="e">
        <f t="shared" si="18"/>
        <v>#VALUE!</v>
      </c>
      <c r="AU24" t="str">
        <f t="shared" si="5"/>
        <v>Kronberg</v>
      </c>
      <c r="AV24" t="str">
        <f t="shared" si="2"/>
        <v>Kronberg</v>
      </c>
      <c r="AW24" t="str">
        <f t="shared" si="3"/>
        <v/>
      </c>
      <c r="AZ24" s="2" t="s">
        <v>76</v>
      </c>
      <c r="BA24" t="str">
        <f t="shared" si="8"/>
        <v>1111 Elm St.;Middlefield CA 94482;USA</v>
      </c>
      <c r="BB24" t="s">
        <v>225</v>
      </c>
      <c r="BC24" t="s">
        <v>208</v>
      </c>
      <c r="BD24" t="s">
        <v>213</v>
      </c>
      <c r="BE24" t="str">
        <f t="shared" si="9"/>
        <v>94482</v>
      </c>
      <c r="BF24" t="str">
        <f t="shared" si="10"/>
        <v>Middlefield CA</v>
      </c>
      <c r="BG24" t="str">
        <f t="shared" si="11"/>
        <v>CA</v>
      </c>
      <c r="BH24" t="str">
        <f t="shared" si="12"/>
        <v>Middlefield</v>
      </c>
    </row>
    <row r="25" spans="1:60" ht="49" x14ac:dyDescent="0.2">
      <c r="A25" s="2" t="s">
        <v>77</v>
      </c>
      <c r="B25" s="2" t="s">
        <v>78</v>
      </c>
      <c r="C25" s="2" t="s">
        <v>79</v>
      </c>
      <c r="D25" s="2" t="s">
        <v>80</v>
      </c>
      <c r="E25" s="2" t="s">
        <v>81</v>
      </c>
      <c r="F25" s="2">
        <v>78965</v>
      </c>
      <c r="H25" t="s">
        <v>77</v>
      </c>
      <c r="I25" t="s">
        <v>129</v>
      </c>
      <c r="K25" t="s">
        <v>152</v>
      </c>
      <c r="L25" t="s">
        <v>79</v>
      </c>
      <c r="N25" t="s">
        <v>177</v>
      </c>
      <c r="P25" t="s">
        <v>191</v>
      </c>
      <c r="R25" t="s">
        <v>226</v>
      </c>
      <c r="S25" t="s">
        <v>243</v>
      </c>
      <c r="T25" t="s">
        <v>239</v>
      </c>
      <c r="U25" t="s">
        <v>234</v>
      </c>
      <c r="V25">
        <v>78965</v>
      </c>
      <c r="Y25" s="2" t="s">
        <v>78</v>
      </c>
      <c r="Z25" t="str">
        <f t="shared" si="4"/>
        <v>Phone: (800) 556-1254,Mobile: (650) 555-1549</v>
      </c>
      <c r="AA25" t="s">
        <v>113</v>
      </c>
      <c r="AB25" t="s">
        <v>141</v>
      </c>
      <c r="AE25" t="str">
        <f t="shared" si="13"/>
        <v>(800) 556-1254</v>
      </c>
      <c r="AF25" t="str">
        <f t="shared" si="14"/>
        <v/>
      </c>
      <c r="AG25" t="str">
        <f t="shared" si="15"/>
        <v>(650) 555-1549</v>
      </c>
      <c r="AJ25" s="2" t="s">
        <v>80</v>
      </c>
      <c r="AK25" t="e">
        <f t="shared" si="16"/>
        <v>#VALUE!</v>
      </c>
      <c r="AM25" t="str">
        <f t="shared" si="6"/>
        <v>Tim Philip</v>
      </c>
      <c r="AN25" t="s">
        <v>80</v>
      </c>
      <c r="AO25" t="str">
        <f t="shared" si="7"/>
        <v>Tim</v>
      </c>
      <c r="AP25" t="s">
        <v>177</v>
      </c>
      <c r="AQ25" t="str">
        <f t="shared" si="17"/>
        <v>Philip</v>
      </c>
      <c r="AR25" t="s">
        <v>191</v>
      </c>
      <c r="AS25" t="e">
        <f t="shared" si="18"/>
        <v>#VALUE!</v>
      </c>
      <c r="AU25" t="str">
        <f t="shared" si="5"/>
        <v>Philip</v>
      </c>
      <c r="AV25" t="str">
        <f t="shared" si="2"/>
        <v>Philip</v>
      </c>
      <c r="AW25" t="str">
        <f t="shared" si="3"/>
        <v/>
      </c>
      <c r="AZ25" s="2" t="s">
        <v>81</v>
      </c>
      <c r="BA25" t="str">
        <f t="shared" si="8"/>
        <v>3948 Elm St.;Middlefield CA 94482</v>
      </c>
      <c r="BB25" t="s">
        <v>226</v>
      </c>
      <c r="BC25" t="s">
        <v>208</v>
      </c>
      <c r="BE25" t="str">
        <f t="shared" si="9"/>
        <v>94482</v>
      </c>
      <c r="BF25" t="str">
        <f t="shared" si="10"/>
        <v>Middlefield CA</v>
      </c>
      <c r="BG25" t="str">
        <f t="shared" si="11"/>
        <v>CA</v>
      </c>
      <c r="BH25" t="str">
        <f t="shared" si="12"/>
        <v>Middlefield</v>
      </c>
    </row>
    <row r="26" spans="1:60" ht="25" x14ac:dyDescent="0.2">
      <c r="A26" s="2" t="s">
        <v>82</v>
      </c>
      <c r="B26" s="2"/>
      <c r="C26" s="2" t="s">
        <v>83</v>
      </c>
      <c r="D26" s="2" t="s">
        <v>84</v>
      </c>
      <c r="E26" s="2"/>
      <c r="F26" s="2"/>
      <c r="H26" t="s">
        <v>82</v>
      </c>
      <c r="L26" t="s">
        <v>83</v>
      </c>
      <c r="M26" t="s">
        <v>160</v>
      </c>
      <c r="N26" t="s">
        <v>178</v>
      </c>
      <c r="O26" t="s">
        <v>196</v>
      </c>
      <c r="P26" t="s">
        <v>202</v>
      </c>
      <c r="Q26" t="s">
        <v>203</v>
      </c>
      <c r="Y26" s="2"/>
      <c r="Z26" t="str">
        <f t="shared" si="4"/>
        <v/>
      </c>
      <c r="AE26" t="str">
        <f t="shared" si="13"/>
        <v/>
      </c>
      <c r="AF26" t="str">
        <f t="shared" si="14"/>
        <v/>
      </c>
      <c r="AG26" t="str">
        <f t="shared" si="15"/>
        <v/>
      </c>
      <c r="AJ26" s="2" t="s">
        <v>84</v>
      </c>
      <c r="AK26" t="str">
        <f t="shared" si="16"/>
        <v>Mr.</v>
      </c>
      <c r="AL26" t="s">
        <v>160</v>
      </c>
      <c r="AM26" t="str">
        <f t="shared" si="6"/>
        <v>Tony L Rodonuwu Jr.</v>
      </c>
      <c r="AN26" t="s">
        <v>165</v>
      </c>
      <c r="AO26" t="str">
        <f t="shared" si="7"/>
        <v>Tony</v>
      </c>
      <c r="AP26" t="s">
        <v>178</v>
      </c>
      <c r="AQ26" t="str">
        <f t="shared" si="17"/>
        <v>L Rodonuwu Jr.</v>
      </c>
      <c r="AR26" t="s">
        <v>192</v>
      </c>
      <c r="AS26" t="str">
        <f t="shared" si="18"/>
        <v>L</v>
      </c>
      <c r="AT26" t="s">
        <v>196</v>
      </c>
      <c r="AU26" t="str">
        <f t="shared" si="5"/>
        <v>Rodonuwu Jr.</v>
      </c>
      <c r="AV26" t="str">
        <f>IF(ISERROR(FIND(" ",AU26)),AU26,LEFT(AU26,FIND(" ",AU26)-1))</f>
        <v>Rodonuwu</v>
      </c>
      <c r="AW26" t="str">
        <f>IF(ISERROR(FIND(" ",AU26)),"",SUBSTITUTE(AU26,CONCATENATE(AV26," "),""))</f>
        <v>Jr.</v>
      </c>
      <c r="AZ26" s="2"/>
      <c r="BA26" t="str">
        <f t="shared" si="8"/>
        <v/>
      </c>
      <c r="BE26" t="str">
        <f t="shared" si="9"/>
        <v/>
      </c>
      <c r="BF26" t="str">
        <f t="shared" si="10"/>
        <v/>
      </c>
      <c r="BG26" t="str">
        <f t="shared" si="11"/>
        <v/>
      </c>
      <c r="BH26" t="str">
        <f t="shared" si="12"/>
        <v/>
      </c>
    </row>
    <row r="27" spans="1:60" ht="37" x14ac:dyDescent="0.2">
      <c r="A27" s="2" t="s">
        <v>85</v>
      </c>
      <c r="B27" s="2" t="s">
        <v>86</v>
      </c>
      <c r="C27" s="2" t="s">
        <v>87</v>
      </c>
      <c r="D27" s="2"/>
      <c r="E27" s="2" t="s">
        <v>88</v>
      </c>
      <c r="F27" s="2">
        <v>111546</v>
      </c>
      <c r="H27" t="s">
        <v>85</v>
      </c>
      <c r="I27" t="s">
        <v>130</v>
      </c>
      <c r="L27" t="s">
        <v>87</v>
      </c>
      <c r="R27" t="s">
        <v>227</v>
      </c>
      <c r="S27" t="s">
        <v>245</v>
      </c>
      <c r="T27" t="s">
        <v>241</v>
      </c>
      <c r="U27" t="s">
        <v>238</v>
      </c>
      <c r="V27">
        <v>111546</v>
      </c>
      <c r="Y27" s="2" t="s">
        <v>86</v>
      </c>
      <c r="Z27" t="str">
        <f t="shared" si="4"/>
        <v>Phone: (888) 555-6454</v>
      </c>
      <c r="AA27" t="s">
        <v>86</v>
      </c>
      <c r="AE27" t="str">
        <f t="shared" si="13"/>
        <v>(888) 555-6454</v>
      </c>
      <c r="AF27" t="str">
        <f t="shared" si="14"/>
        <v/>
      </c>
      <c r="AG27" t="str">
        <f t="shared" si="15"/>
        <v/>
      </c>
      <c r="AJ27" s="2"/>
      <c r="AK27" t="e">
        <f t="shared" si="16"/>
        <v>#VALUE!</v>
      </c>
      <c r="AM27">
        <f t="shared" si="6"/>
        <v>0</v>
      </c>
      <c r="AO27" t="e">
        <f t="shared" si="7"/>
        <v>#VALUE!</v>
      </c>
      <c r="AQ27" t="e">
        <f t="shared" si="17"/>
        <v>#VALUE!</v>
      </c>
      <c r="AS27" t="e">
        <f t="shared" si="18"/>
        <v>#VALUE!</v>
      </c>
      <c r="AU27">
        <f t="shared" si="5"/>
        <v>0</v>
      </c>
      <c r="AV27">
        <f>IF(ISERROR(FIND(" ",AU27)),AU27,LEFT(AU27,FIND(" ",AU27)-1))</f>
        <v>0</v>
      </c>
      <c r="AW27" t="str">
        <f>IF(ISERROR(FIND(" ",AU27)),"",SUBSTITUTE(AU27,CONCATENATE(AV27," "),""))</f>
        <v/>
      </c>
      <c r="AZ27" s="2" t="s">
        <v>88</v>
      </c>
      <c r="BA27" t="str">
        <f t="shared" si="8"/>
        <v>5568 Capital Drive;Tucson AZ 85718</v>
      </c>
      <c r="BB27" t="s">
        <v>227</v>
      </c>
      <c r="BC27" t="s">
        <v>228</v>
      </c>
      <c r="BE27" t="str">
        <f t="shared" si="9"/>
        <v>85718</v>
      </c>
      <c r="BF27" t="str">
        <f t="shared" si="10"/>
        <v>Tucson AZ</v>
      </c>
      <c r="BG27" t="str">
        <f t="shared" si="11"/>
        <v>AZ</v>
      </c>
      <c r="BH27" t="str">
        <f t="shared" si="12"/>
        <v>Tucson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="175" zoomScaleNormal="175" workbookViewId="0">
      <selection activeCell="B5" sqref="B5:G31"/>
    </sheetView>
  </sheetViews>
  <sheetFormatPr baseColWidth="10" defaultColWidth="8.83203125" defaultRowHeight="15" x14ac:dyDescent="0.2"/>
  <cols>
    <col min="1" max="1" width="10.33203125" customWidth="1"/>
    <col min="2" max="2" width="31.83203125" customWidth="1"/>
    <col min="3" max="3" width="19.83203125" customWidth="1"/>
    <col min="4" max="4" width="41.1640625" customWidth="1"/>
    <col min="5" max="5" width="20.6640625" customWidth="1"/>
    <col min="6" max="7" width="18.83203125" customWidth="1"/>
  </cols>
  <sheetData>
    <row r="1" spans="1:7" ht="18" x14ac:dyDescent="0.2">
      <c r="A1" s="5" t="s">
        <v>90</v>
      </c>
      <c r="B1" s="4"/>
      <c r="C1" s="4"/>
      <c r="D1" s="4"/>
      <c r="E1" s="4"/>
      <c r="F1" s="4"/>
      <c r="G1" s="4"/>
    </row>
    <row r="2" spans="1:7" ht="18" x14ac:dyDescent="0.2">
      <c r="A2" s="5" t="s">
        <v>91</v>
      </c>
      <c r="B2" s="4"/>
      <c r="C2" s="4"/>
      <c r="D2" s="4"/>
      <c r="E2" s="4"/>
      <c r="F2" s="4"/>
      <c r="G2" s="4"/>
    </row>
    <row r="3" spans="1:7" x14ac:dyDescent="0.2">
      <c r="A3" s="6" t="s">
        <v>92</v>
      </c>
      <c r="B3" s="4"/>
      <c r="C3" s="4"/>
      <c r="D3" s="4"/>
      <c r="E3" s="4"/>
      <c r="F3" s="4"/>
      <c r="G3" s="4"/>
    </row>
    <row r="5" spans="1:7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</row>
    <row r="6" spans="1:7" x14ac:dyDescent="0.2">
      <c r="B6" s="2" t="s">
        <v>6</v>
      </c>
      <c r="C6" s="2"/>
      <c r="D6" s="2"/>
      <c r="E6" s="2"/>
      <c r="F6" s="2"/>
      <c r="G6" s="2"/>
    </row>
    <row r="7" spans="1:7" ht="25" x14ac:dyDescent="0.2"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>
        <v>1345</v>
      </c>
    </row>
    <row r="8" spans="1:7" ht="37" x14ac:dyDescent="0.2">
      <c r="B8" s="2" t="s">
        <v>12</v>
      </c>
      <c r="C8" s="2" t="s">
        <v>13</v>
      </c>
      <c r="D8" s="2"/>
      <c r="E8" s="2" t="s">
        <v>14</v>
      </c>
      <c r="F8" s="2" t="s">
        <v>15</v>
      </c>
      <c r="G8" s="2">
        <v>7653412</v>
      </c>
    </row>
    <row r="9" spans="1:7" ht="25" x14ac:dyDescent="0.2">
      <c r="B9" s="2" t="s">
        <v>16</v>
      </c>
      <c r="C9" s="2" t="s">
        <v>17</v>
      </c>
      <c r="D9" s="2"/>
      <c r="E9" s="2"/>
      <c r="F9" s="2" t="s">
        <v>18</v>
      </c>
      <c r="G9" s="2"/>
    </row>
    <row r="10" spans="1:7" x14ac:dyDescent="0.2">
      <c r="B10" s="2" t="s">
        <v>19</v>
      </c>
      <c r="C10" s="2"/>
      <c r="D10" s="2"/>
      <c r="E10" s="2"/>
      <c r="F10" s="2"/>
      <c r="G10" s="2"/>
    </row>
    <row r="11" spans="1:7" x14ac:dyDescent="0.2">
      <c r="B11" s="2" t="s">
        <v>20</v>
      </c>
      <c r="C11" s="2" t="s">
        <v>21</v>
      </c>
      <c r="D11" s="2"/>
      <c r="E11" s="2"/>
      <c r="F11" s="2"/>
      <c r="G11" s="2">
        <v>123456789</v>
      </c>
    </row>
    <row r="12" spans="1:7" ht="37" x14ac:dyDescent="0.2">
      <c r="B12" s="2" t="s">
        <v>22</v>
      </c>
      <c r="C12" s="2" t="s">
        <v>23</v>
      </c>
      <c r="D12" s="2" t="s">
        <v>24</v>
      </c>
      <c r="E12" s="2" t="s">
        <v>25</v>
      </c>
      <c r="F12" s="2" t="s">
        <v>26</v>
      </c>
      <c r="G12" s="2"/>
    </row>
    <row r="13" spans="1:7" x14ac:dyDescent="0.2">
      <c r="B13" s="2" t="s">
        <v>27</v>
      </c>
      <c r="C13" s="2"/>
      <c r="D13" s="2"/>
      <c r="E13" s="2"/>
      <c r="F13" s="2"/>
      <c r="G13" s="2"/>
    </row>
    <row r="14" spans="1:7" x14ac:dyDescent="0.2">
      <c r="B14" s="2" t="s">
        <v>28</v>
      </c>
      <c r="C14" s="2"/>
      <c r="D14" s="2"/>
      <c r="E14" s="2"/>
      <c r="F14" s="2"/>
      <c r="G14" s="2"/>
    </row>
    <row r="15" spans="1:7" ht="37" x14ac:dyDescent="0.2">
      <c r="B15" s="2" t="s">
        <v>29</v>
      </c>
      <c r="C15" s="2" t="s">
        <v>30</v>
      </c>
      <c r="D15" s="2" t="s">
        <v>31</v>
      </c>
      <c r="E15" s="2" t="s">
        <v>32</v>
      </c>
      <c r="F15" s="2" t="s">
        <v>33</v>
      </c>
      <c r="G15" s="2">
        <v>39765</v>
      </c>
    </row>
    <row r="16" spans="1:7" x14ac:dyDescent="0.2">
      <c r="B16" s="2" t="s">
        <v>34</v>
      </c>
      <c r="C16" s="2"/>
      <c r="D16" s="2"/>
      <c r="E16" s="2"/>
      <c r="F16" s="2"/>
      <c r="G16" s="2"/>
    </row>
    <row r="17" spans="2:7" ht="25" x14ac:dyDescent="0.2">
      <c r="B17" s="2" t="s">
        <v>35</v>
      </c>
      <c r="C17" s="2" t="s">
        <v>36</v>
      </c>
      <c r="D17" s="2"/>
      <c r="E17" s="2" t="s">
        <v>37</v>
      </c>
      <c r="F17" s="2" t="s">
        <v>38</v>
      </c>
      <c r="G17" s="2">
        <v>55642</v>
      </c>
    </row>
    <row r="18" spans="2:7" ht="25" x14ac:dyDescent="0.2">
      <c r="B18" s="2" t="s">
        <v>39</v>
      </c>
      <c r="C18" s="2" t="s">
        <v>40</v>
      </c>
      <c r="D18" s="2"/>
      <c r="E18" s="2" t="s">
        <v>41</v>
      </c>
      <c r="F18" s="2" t="s">
        <v>42</v>
      </c>
      <c r="G18" s="2">
        <v>556223</v>
      </c>
    </row>
    <row r="19" spans="2:7" ht="25" x14ac:dyDescent="0.2">
      <c r="B19" s="2" t="s">
        <v>43</v>
      </c>
      <c r="C19" s="2" t="s">
        <v>44</v>
      </c>
      <c r="D19" s="2"/>
      <c r="E19" s="2" t="s">
        <v>45</v>
      </c>
      <c r="F19" s="2" t="s">
        <v>46</v>
      </c>
      <c r="G19" s="2">
        <v>776543</v>
      </c>
    </row>
    <row r="20" spans="2:7" x14ac:dyDescent="0.2">
      <c r="B20" s="2" t="s">
        <v>47</v>
      </c>
      <c r="C20" s="2"/>
      <c r="D20" s="2"/>
      <c r="E20" s="2"/>
      <c r="F20" s="2"/>
      <c r="G20" s="2"/>
    </row>
    <row r="21" spans="2:7" x14ac:dyDescent="0.2">
      <c r="B21" s="2" t="s">
        <v>48</v>
      </c>
      <c r="C21" s="2"/>
      <c r="D21" s="2"/>
      <c r="E21" s="2"/>
      <c r="F21" s="2"/>
      <c r="G21" s="2"/>
    </row>
    <row r="22" spans="2:7" ht="25" x14ac:dyDescent="0.2">
      <c r="B22" s="2" t="s">
        <v>49</v>
      </c>
      <c r="C22" s="2" t="s">
        <v>50</v>
      </c>
      <c r="D22" s="2" t="s">
        <v>51</v>
      </c>
      <c r="E22" s="2"/>
      <c r="F22" s="2" t="s">
        <v>52</v>
      </c>
      <c r="G22" s="2" t="s">
        <v>53</v>
      </c>
    </row>
    <row r="23" spans="2:7" ht="25" x14ac:dyDescent="0.2"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58</v>
      </c>
      <c r="G23" s="2">
        <v>32980256</v>
      </c>
    </row>
    <row r="24" spans="2:7" ht="37" x14ac:dyDescent="0.2">
      <c r="B24" s="2" t="s">
        <v>59</v>
      </c>
      <c r="C24" s="2" t="s">
        <v>60</v>
      </c>
      <c r="D24" s="2" t="s">
        <v>61</v>
      </c>
      <c r="E24" s="2" t="s">
        <v>59</v>
      </c>
      <c r="F24" s="2" t="s">
        <v>62</v>
      </c>
      <c r="G24" s="2">
        <v>64132549</v>
      </c>
    </row>
    <row r="25" spans="2:7" ht="25" x14ac:dyDescent="0.2">
      <c r="B25" s="2" t="s">
        <v>63</v>
      </c>
      <c r="C25" s="2" t="s">
        <v>64</v>
      </c>
      <c r="D25" s="2" t="s">
        <v>65</v>
      </c>
      <c r="E25" s="2"/>
      <c r="F25" s="2" t="s">
        <v>66</v>
      </c>
      <c r="G25" s="2">
        <v>649587213</v>
      </c>
    </row>
    <row r="26" spans="2:7" ht="25" x14ac:dyDescent="0.2">
      <c r="B26" s="2" t="s">
        <v>67</v>
      </c>
      <c r="C26" s="2" t="s">
        <v>68</v>
      </c>
      <c r="D26" s="2"/>
      <c r="E26" s="2" t="s">
        <v>69</v>
      </c>
      <c r="F26" s="2" t="s">
        <v>70</v>
      </c>
      <c r="G26" s="2">
        <v>5641</v>
      </c>
    </row>
    <row r="27" spans="2:7" x14ac:dyDescent="0.2">
      <c r="B27" s="2" t="s">
        <v>71</v>
      </c>
      <c r="C27" s="2"/>
      <c r="D27" s="2"/>
      <c r="E27" s="2"/>
      <c r="F27" s="2"/>
      <c r="G27" s="2"/>
    </row>
    <row r="28" spans="2:7" ht="37" x14ac:dyDescent="0.2">
      <c r="B28" s="2" t="s">
        <v>72</v>
      </c>
      <c r="C28" s="2" t="s">
        <v>73</v>
      </c>
      <c r="D28" s="2" t="s">
        <v>74</v>
      </c>
      <c r="E28" s="2" t="s">
        <v>75</v>
      </c>
      <c r="F28" s="2" t="s">
        <v>76</v>
      </c>
      <c r="G28" s="2">
        <v>2154</v>
      </c>
    </row>
    <row r="29" spans="2:7" ht="25" x14ac:dyDescent="0.2">
      <c r="B29" s="2" t="s">
        <v>77</v>
      </c>
      <c r="C29" s="2" t="s">
        <v>78</v>
      </c>
      <c r="D29" s="2" t="s">
        <v>79</v>
      </c>
      <c r="E29" s="2" t="s">
        <v>80</v>
      </c>
      <c r="F29" s="2" t="s">
        <v>81</v>
      </c>
      <c r="G29" s="2">
        <v>78965</v>
      </c>
    </row>
    <row r="30" spans="2:7" x14ac:dyDescent="0.2">
      <c r="B30" s="2" t="s">
        <v>82</v>
      </c>
      <c r="C30" s="2"/>
      <c r="D30" s="2" t="s">
        <v>83</v>
      </c>
      <c r="E30" s="2" t="s">
        <v>84</v>
      </c>
      <c r="F30" s="2"/>
      <c r="G30" s="2"/>
    </row>
    <row r="31" spans="2:7" ht="25" x14ac:dyDescent="0.2">
      <c r="B31" s="2" t="s">
        <v>85</v>
      </c>
      <c r="C31" s="2" t="s">
        <v>86</v>
      </c>
      <c r="D31" s="2" t="s">
        <v>87</v>
      </c>
      <c r="E31" s="2"/>
      <c r="F31" s="2" t="s">
        <v>88</v>
      </c>
      <c r="G31" s="2">
        <v>111546</v>
      </c>
    </row>
    <row r="34" spans="1:7" x14ac:dyDescent="0.2">
      <c r="A34" s="3" t="s">
        <v>89</v>
      </c>
      <c r="B34" s="4"/>
      <c r="C34" s="4"/>
      <c r="D34" s="4"/>
      <c r="E34" s="4"/>
      <c r="F34" s="4"/>
      <c r="G34" s="4"/>
    </row>
  </sheetData>
  <mergeCells count="4">
    <mergeCell ref="A34:G34"/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clusterAnalysis</vt:lpstr>
      <vt:lpstr>clusterPivot</vt:lpstr>
      <vt:lpstr>tidyVendors</vt:lpstr>
      <vt:lpstr>Vendor Contact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Guymon, Ronald Nathan</cp:lastModifiedBy>
  <dcterms:created xsi:type="dcterms:W3CDTF">2019-07-18T20:55:00Z</dcterms:created>
  <dcterms:modified xsi:type="dcterms:W3CDTF">2019-12-27T00:03:45Z</dcterms:modified>
</cp:coreProperties>
</file>