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 activeTab="1"/>
  </bookViews>
  <sheets>
    <sheet name="通量" sheetId="1" r:id="rId1"/>
    <sheet name="谱仪CCD计算" sheetId="2" r:id="rId2"/>
    <sheet name="EPU-GAP" sheetId="3" r:id="rId3"/>
  </sheets>
  <calcPr calcId="145621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M13" i="2"/>
  <c r="M14" i="2"/>
  <c r="K12" i="2"/>
  <c r="K11" i="2"/>
  <c r="K10" i="2"/>
  <c r="K9" i="2"/>
  <c r="K8" i="2"/>
  <c r="K7" i="2"/>
  <c r="K6" i="2"/>
  <c r="G14" i="2"/>
  <c r="H14" i="2" s="1"/>
  <c r="F14" i="2"/>
  <c r="G13" i="2"/>
  <c r="H13" i="2" s="1"/>
  <c r="F13" i="2"/>
  <c r="K13" i="2"/>
  <c r="K14" i="2"/>
  <c r="K21" i="2"/>
  <c r="K5" i="2"/>
  <c r="F11" i="2"/>
  <c r="F10" i="2"/>
  <c r="M12" i="2"/>
  <c r="G12" i="2"/>
  <c r="F12" i="2"/>
  <c r="G11" i="2"/>
  <c r="H11" i="2" s="1"/>
  <c r="G9" i="2"/>
  <c r="H9" i="2" s="1"/>
  <c r="F9" i="2"/>
  <c r="G8" i="2"/>
  <c r="F8" i="2"/>
  <c r="G7" i="2"/>
  <c r="H7" i="2" s="1"/>
  <c r="F7" i="2"/>
  <c r="G6" i="2"/>
  <c r="F6" i="2"/>
  <c r="H6" i="2" l="1"/>
  <c r="H8" i="2"/>
  <c r="H12" i="2"/>
  <c r="D29" i="2"/>
  <c r="M10" i="2"/>
  <c r="G10" i="2"/>
  <c r="H10" i="2" s="1"/>
  <c r="E28" i="2"/>
  <c r="F5" i="2"/>
  <c r="G5" i="2"/>
  <c r="M9" i="2"/>
  <c r="M8" i="2" l="1"/>
  <c r="M7" i="2"/>
  <c r="M6" i="2"/>
  <c r="M5" i="2"/>
  <c r="M4" i="2"/>
  <c r="H5" i="2"/>
  <c r="N5" i="2" s="1"/>
  <c r="B4" i="3" l="1"/>
  <c r="B3" i="3"/>
  <c r="B2" i="3"/>
  <c r="K4" i="2"/>
  <c r="G4" i="2"/>
  <c r="F4" i="2"/>
  <c r="G3" i="2"/>
  <c r="F3" i="2"/>
  <c r="G2" i="2"/>
  <c r="F2" i="2"/>
  <c r="N4" i="2" l="1"/>
  <c r="H3" i="2"/>
  <c r="H2" i="2"/>
  <c r="H4" i="2"/>
  <c r="E3" i="1"/>
  <c r="E2" i="1" l="1"/>
</calcChain>
</file>

<file path=xl/sharedStrings.xml><?xml version="1.0" encoding="utf-8"?>
<sst xmlns="http://schemas.openxmlformats.org/spreadsheetml/2006/main" count="35" uniqueCount="31">
  <si>
    <t>通量</t>
    <phoneticPr fontId="1" type="noConversion"/>
  </si>
  <si>
    <t>Ib（束流）</t>
    <phoneticPr fontId="1" type="noConversion"/>
  </si>
  <si>
    <t>Is（PD）（A）</t>
    <phoneticPr fontId="1" type="noConversion"/>
  </si>
  <si>
    <t>能量（eV)</t>
    <phoneticPr fontId="1" type="noConversion"/>
  </si>
  <si>
    <t>分辨本领</t>
    <phoneticPr fontId="1" type="noConversion"/>
  </si>
  <si>
    <t>CCD零点（450eV)</t>
    <phoneticPr fontId="1" type="noConversion"/>
  </si>
  <si>
    <t>Y轴（mm)</t>
    <phoneticPr fontId="1" type="noConversion"/>
  </si>
  <si>
    <t>Z轴（mm)</t>
    <phoneticPr fontId="1" type="noConversion"/>
  </si>
  <si>
    <t>CCD:Y(um)</t>
    <phoneticPr fontId="1" type="noConversion"/>
  </si>
  <si>
    <t>CCD:Z(um)</t>
    <phoneticPr fontId="1" type="noConversion"/>
  </si>
  <si>
    <t>CCD:Y位置（mm)</t>
    <phoneticPr fontId="1" type="noConversion"/>
  </si>
  <si>
    <t>CCD:Z位置(mm)</t>
    <phoneticPr fontId="1" type="noConversion"/>
  </si>
  <si>
    <t>alpha角度(°)</t>
    <phoneticPr fontId="1" type="noConversion"/>
  </si>
  <si>
    <t>CCD角度(°)</t>
    <phoneticPr fontId="1" type="noConversion"/>
  </si>
  <si>
    <t>出射角度（°）</t>
    <phoneticPr fontId="1" type="noConversion"/>
  </si>
  <si>
    <t>包含角（°）</t>
    <phoneticPr fontId="1" type="noConversion"/>
  </si>
  <si>
    <t>Grate-RX(um)</t>
    <phoneticPr fontId="1" type="noConversion"/>
  </si>
  <si>
    <t>CCD-RX(um)</t>
    <phoneticPr fontId="1" type="noConversion"/>
  </si>
  <si>
    <t>E(eV)</t>
    <phoneticPr fontId="1" type="noConversion"/>
  </si>
  <si>
    <t>Gap(mm)</t>
    <phoneticPr fontId="1" type="noConversion"/>
  </si>
  <si>
    <t>Slit2</t>
    <phoneticPr fontId="1" type="noConversion"/>
  </si>
  <si>
    <t>备注</t>
    <phoneticPr fontId="1" type="noConversion"/>
  </si>
  <si>
    <t>Slit1</t>
    <phoneticPr fontId="1" type="noConversion"/>
  </si>
  <si>
    <t>1000*2000</t>
    <phoneticPr fontId="1" type="noConversion"/>
  </si>
  <si>
    <t>峰往上走,超出边界</t>
    <phoneticPr fontId="1" type="noConversion"/>
  </si>
  <si>
    <t>EPU/energy</t>
    <phoneticPr fontId="1" type="noConversion"/>
  </si>
  <si>
    <t>28.8/445eV</t>
    <phoneticPr fontId="1" type="noConversion"/>
  </si>
  <si>
    <t>峰宽(FWHM pixel)</t>
    <phoneticPr fontId="1" type="noConversion"/>
  </si>
  <si>
    <t>曝光5分钟，峰往上走</t>
    <phoneticPr fontId="1" type="noConversion"/>
  </si>
  <si>
    <t>回到最优</t>
    <phoneticPr fontId="1" type="noConversion"/>
  </si>
  <si>
    <t>文件名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</si>
</sst>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opLeftCell="C1" workbookViewId="0">
      <selection activeCell="H12" sqref="H12"/>
    </sheetView>
  </sheetViews>
  <sheetFormatPr defaultRowHeight="14.4"/>
  <cols>
    <col min="1" max="1" width="10.6640625" customWidth="1"/>
    <col min="2" max="2" width="16" customWidth="1"/>
    <col min="3" max="3" width="14.88671875" customWidth="1"/>
    <col min="4" max="4" width="12" customWidth="1"/>
    <col min="5" max="5" width="12.77734375" style="3" bestFit="1" customWidth="1"/>
    <col min="7" max="7" width="15.21875" customWidth="1"/>
  </cols>
  <sheetData>
    <row r="1" spans="1:5">
      <c r="A1" t="s">
        <v>3</v>
      </c>
      <c r="B1" t="s">
        <v>2</v>
      </c>
      <c r="C1" t="s">
        <v>1</v>
      </c>
      <c r="D1" t="s">
        <v>4</v>
      </c>
      <c r="E1" s="3" t="s">
        <v>0</v>
      </c>
    </row>
    <row r="2" spans="1:5">
      <c r="A2">
        <v>244</v>
      </c>
      <c r="B2" s="1">
        <v>3.5499999999999999E-6</v>
      </c>
      <c r="C2">
        <v>200</v>
      </c>
      <c r="D2">
        <v>8000</v>
      </c>
      <c r="E2" s="3">
        <f>B2/(1.6E-19)/(A2/3.66)*(300/C2)*(D2/1000)</f>
        <v>3993750000000.001</v>
      </c>
    </row>
    <row r="3" spans="1:5">
      <c r="A3">
        <v>244</v>
      </c>
      <c r="B3" s="1">
        <v>3.5499999999999999E-6</v>
      </c>
      <c r="C3">
        <v>200</v>
      </c>
      <c r="D3">
        <v>6500</v>
      </c>
      <c r="E3" s="3">
        <f>B3/(1.6E-19)/(A3/3.66)*(300/C3)*(D3/1000)</f>
        <v>3244921875000.001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A14" sqref="A14"/>
    </sheetView>
  </sheetViews>
  <sheetFormatPr defaultRowHeight="14.4"/>
  <cols>
    <col min="1" max="3" width="8.88671875" style="2"/>
    <col min="4" max="4" width="10.21875" customWidth="1"/>
    <col min="5" max="5" width="11.88671875" customWidth="1"/>
    <col min="6" max="6" width="15.5546875" style="3" customWidth="1"/>
    <col min="7" max="8" width="15.21875" style="3" customWidth="1"/>
    <col min="10" max="10" width="15.21875" customWidth="1"/>
    <col min="11" max="11" width="15.44140625" style="3" customWidth="1"/>
    <col min="12" max="12" width="13.21875" customWidth="1"/>
    <col min="13" max="13" width="12.6640625" style="3" customWidth="1"/>
    <col min="14" max="14" width="14" style="3" customWidth="1"/>
    <col min="16" max="17" width="12.77734375" customWidth="1"/>
    <col min="18" max="18" width="16.44140625" customWidth="1"/>
    <col min="19" max="20" width="8.88671875" style="9"/>
  </cols>
  <sheetData>
    <row r="1" spans="1:21">
      <c r="A1" s="2" t="s">
        <v>5</v>
      </c>
      <c r="B1" s="2" t="s">
        <v>6</v>
      </c>
      <c r="C1" s="2" t="s">
        <v>7</v>
      </c>
      <c r="D1" t="s">
        <v>8</v>
      </c>
      <c r="E1" t="s">
        <v>9</v>
      </c>
      <c r="F1" s="3" t="s">
        <v>10</v>
      </c>
      <c r="G1" s="3" t="s">
        <v>11</v>
      </c>
      <c r="H1" s="3" t="s">
        <v>14</v>
      </c>
      <c r="J1" t="s">
        <v>16</v>
      </c>
      <c r="K1" s="3" t="s">
        <v>12</v>
      </c>
      <c r="L1" t="s">
        <v>17</v>
      </c>
      <c r="M1" s="3" t="s">
        <v>13</v>
      </c>
      <c r="N1" s="3" t="s">
        <v>15</v>
      </c>
      <c r="O1" s="3" t="s">
        <v>20</v>
      </c>
      <c r="P1" s="3" t="s">
        <v>22</v>
      </c>
      <c r="Q1" s="3" t="s">
        <v>25</v>
      </c>
      <c r="R1" s="3" t="s">
        <v>27</v>
      </c>
      <c r="S1" s="8" t="s">
        <v>21</v>
      </c>
      <c r="T1" s="8"/>
      <c r="U1" s="3" t="s">
        <v>30</v>
      </c>
    </row>
    <row r="2" spans="1:21">
      <c r="B2" s="2">
        <v>1984.8</v>
      </c>
      <c r="C2" s="2">
        <v>246.16</v>
      </c>
      <c r="D2">
        <v>66448</v>
      </c>
      <c r="E2">
        <v>-20406</v>
      </c>
      <c r="F2" s="3">
        <f t="shared" ref="F2:F14" si="0">B2+D2*0.001</f>
        <v>2051.248</v>
      </c>
      <c r="G2" s="3">
        <f t="shared" ref="G2:G14" si="1">C2-E2*0.001</f>
        <v>266.56599999999997</v>
      </c>
      <c r="H2" s="3">
        <f>ATAN(G2/F2)/PI()*180</f>
        <v>7.4042685973385831</v>
      </c>
    </row>
    <row r="3" spans="1:21">
      <c r="B3" s="2">
        <v>1984.8</v>
      </c>
      <c r="C3" s="2">
        <v>246.16</v>
      </c>
      <c r="D3">
        <v>11448</v>
      </c>
      <c r="E3">
        <v>-20406</v>
      </c>
      <c r="F3" s="3">
        <f t="shared" si="0"/>
        <v>1996.248</v>
      </c>
      <c r="G3" s="3">
        <f t="shared" si="1"/>
        <v>266.56599999999997</v>
      </c>
      <c r="H3" s="3">
        <f t="shared" ref="H3:H4" si="2">ATAN(G3/F3)/PI()*180</f>
        <v>7.6059119503325441</v>
      </c>
    </row>
    <row r="4" spans="1:21">
      <c r="B4" s="2">
        <v>1984.8</v>
      </c>
      <c r="C4" s="2">
        <v>246.16</v>
      </c>
      <c r="D4">
        <v>-3551</v>
      </c>
      <c r="E4">
        <v>-20409</v>
      </c>
      <c r="F4" s="3">
        <f t="shared" si="0"/>
        <v>1981.249</v>
      </c>
      <c r="G4" s="3">
        <f t="shared" si="1"/>
        <v>266.56900000000002</v>
      </c>
      <c r="H4" s="3">
        <f t="shared" si="2"/>
        <v>7.6628959038858806</v>
      </c>
      <c r="J4">
        <v>11586.078</v>
      </c>
      <c r="K4" s="3">
        <f t="shared" ref="K4:K14" si="3">J4/3600</f>
        <v>3.2183549999999999</v>
      </c>
      <c r="L4">
        <v>-39600</v>
      </c>
      <c r="M4" s="3">
        <f t="shared" ref="M4:M10" si="4">30-L4/3600</f>
        <v>41</v>
      </c>
      <c r="N4" s="3">
        <f>180-K4-H4</f>
        <v>169.11874909611413</v>
      </c>
    </row>
    <row r="5" spans="1:21">
      <c r="B5" s="2">
        <v>1984.8</v>
      </c>
      <c r="C5" s="2">
        <v>246.16</v>
      </c>
      <c r="D5" s="6">
        <v>-17953</v>
      </c>
      <c r="E5" s="6">
        <v>11926</v>
      </c>
      <c r="F5" s="7">
        <f t="shared" si="0"/>
        <v>1966.847</v>
      </c>
      <c r="G5" s="7">
        <f t="shared" si="1"/>
        <v>234.23400000000001</v>
      </c>
      <c r="H5" s="7">
        <f t="shared" ref="H5" si="5">ATAN(G5/F5)/PI()*180</f>
        <v>6.7914318055434286</v>
      </c>
      <c r="I5" s="6"/>
      <c r="J5" s="6">
        <v>-6670.7820000000002</v>
      </c>
      <c r="K5" s="7">
        <f t="shared" si="3"/>
        <v>-1.8529949999999999</v>
      </c>
      <c r="L5" s="6">
        <v>-39600</v>
      </c>
      <c r="M5" s="7">
        <f t="shared" si="4"/>
        <v>41</v>
      </c>
      <c r="N5" s="7">
        <f>180-K5-H5</f>
        <v>175.06156319445657</v>
      </c>
      <c r="O5" s="6">
        <v>50</v>
      </c>
      <c r="P5" s="6" t="s">
        <v>23</v>
      </c>
      <c r="Q5" s="6" t="s">
        <v>26</v>
      </c>
      <c r="R5" s="6"/>
      <c r="S5" s="10"/>
      <c r="T5" s="10"/>
    </row>
    <row r="6" spans="1:21">
      <c r="B6" s="2">
        <v>1984.8</v>
      </c>
      <c r="C6" s="2">
        <v>246.16</v>
      </c>
      <c r="D6" s="6">
        <v>-17953</v>
      </c>
      <c r="E6" s="6">
        <v>11926</v>
      </c>
      <c r="F6" s="7">
        <f t="shared" si="0"/>
        <v>1966.847</v>
      </c>
      <c r="G6" s="7">
        <f t="shared" si="1"/>
        <v>234.23400000000001</v>
      </c>
      <c r="H6" s="7">
        <f t="shared" ref="H6:H11" si="6">ATAN(G6/F6)/PI()*180</f>
        <v>6.7914318055434286</v>
      </c>
      <c r="I6" s="6"/>
      <c r="J6" s="6">
        <v>-6670.7820000000002</v>
      </c>
      <c r="K6" s="7">
        <f t="shared" si="3"/>
        <v>-1.8529949999999999</v>
      </c>
      <c r="L6" s="6">
        <v>-32400</v>
      </c>
      <c r="M6" s="7">
        <f t="shared" si="4"/>
        <v>39</v>
      </c>
      <c r="N6" s="7">
        <f t="shared" ref="N6:N14" si="7">180-K6-H6</f>
        <v>175.06156319445657</v>
      </c>
      <c r="O6" s="6">
        <v>1000</v>
      </c>
      <c r="P6" s="6" t="s">
        <v>23</v>
      </c>
      <c r="Q6" s="6" t="s">
        <v>26</v>
      </c>
      <c r="R6" s="6"/>
      <c r="S6" s="10" t="s">
        <v>28</v>
      </c>
      <c r="T6" s="10"/>
    </row>
    <row r="7" spans="1:21">
      <c r="B7" s="2">
        <v>1984.8</v>
      </c>
      <c r="C7" s="2">
        <v>246.16</v>
      </c>
      <c r="D7" s="6">
        <v>-17953</v>
      </c>
      <c r="E7" s="6">
        <v>11926</v>
      </c>
      <c r="F7" s="7">
        <f t="shared" si="0"/>
        <v>1966.847</v>
      </c>
      <c r="G7" s="7">
        <f t="shared" si="1"/>
        <v>234.23400000000001</v>
      </c>
      <c r="H7" s="7">
        <f t="shared" si="6"/>
        <v>6.7914318055434286</v>
      </c>
      <c r="I7" s="4"/>
      <c r="J7" s="6">
        <v>-6670.7820000000002</v>
      </c>
      <c r="K7" s="7">
        <f t="shared" si="3"/>
        <v>-1.8529949999999999</v>
      </c>
      <c r="L7" s="6">
        <v>-18000</v>
      </c>
      <c r="M7" s="7">
        <f t="shared" si="4"/>
        <v>35</v>
      </c>
      <c r="N7" s="7">
        <f t="shared" si="7"/>
        <v>175.06156319445657</v>
      </c>
      <c r="O7" s="6">
        <v>1000</v>
      </c>
      <c r="P7" s="6" t="s">
        <v>23</v>
      </c>
      <c r="Q7" s="6" t="s">
        <v>26</v>
      </c>
      <c r="R7" s="6"/>
      <c r="S7" s="10" t="s">
        <v>24</v>
      </c>
      <c r="T7" s="10"/>
    </row>
    <row r="8" spans="1:21">
      <c r="B8" s="2">
        <v>1984.8</v>
      </c>
      <c r="C8" s="2">
        <v>246.16</v>
      </c>
      <c r="D8" s="6">
        <v>-17953</v>
      </c>
      <c r="E8" s="6">
        <v>11926</v>
      </c>
      <c r="F8" s="7">
        <f t="shared" si="0"/>
        <v>1966.847</v>
      </c>
      <c r="G8" s="7">
        <f t="shared" si="1"/>
        <v>234.23400000000001</v>
      </c>
      <c r="H8" s="7">
        <f t="shared" si="6"/>
        <v>6.7914318055434286</v>
      </c>
      <c r="I8" s="4"/>
      <c r="J8" s="6">
        <v>-6670.7820000000002</v>
      </c>
      <c r="K8" s="7">
        <f t="shared" si="3"/>
        <v>-1.8529949999999999</v>
      </c>
      <c r="L8" s="6">
        <v>-21600</v>
      </c>
      <c r="M8" s="7">
        <f t="shared" si="4"/>
        <v>36</v>
      </c>
      <c r="N8" s="7">
        <f t="shared" si="7"/>
        <v>175.06156319445657</v>
      </c>
      <c r="O8" s="6"/>
      <c r="P8" s="6"/>
      <c r="Q8" s="6"/>
      <c r="R8" s="6">
        <v>19</v>
      </c>
      <c r="S8" s="10"/>
      <c r="T8" s="10"/>
    </row>
    <row r="9" spans="1:21">
      <c r="B9" s="2">
        <v>1984.8</v>
      </c>
      <c r="C9" s="2">
        <v>246.16</v>
      </c>
      <c r="D9" s="6">
        <v>-17953</v>
      </c>
      <c r="E9" s="6">
        <v>11926</v>
      </c>
      <c r="F9" s="7">
        <f t="shared" si="0"/>
        <v>1966.847</v>
      </c>
      <c r="G9" s="7">
        <f t="shared" si="1"/>
        <v>234.23400000000001</v>
      </c>
      <c r="H9" s="7">
        <f t="shared" si="6"/>
        <v>6.7914318055434286</v>
      </c>
      <c r="I9" s="4"/>
      <c r="J9" s="6">
        <v>-6670.7820000000002</v>
      </c>
      <c r="K9" s="7">
        <f t="shared" si="3"/>
        <v>-1.8529949999999999</v>
      </c>
      <c r="L9" s="6">
        <v>-39600</v>
      </c>
      <c r="M9" s="7">
        <f t="shared" si="4"/>
        <v>41</v>
      </c>
      <c r="N9" s="7">
        <f t="shared" si="7"/>
        <v>175.06156319445657</v>
      </c>
      <c r="O9" s="6"/>
      <c r="P9" s="6"/>
      <c r="Q9" s="6"/>
      <c r="R9" s="6">
        <v>41</v>
      </c>
      <c r="S9" s="10"/>
      <c r="T9" s="10"/>
    </row>
    <row r="10" spans="1:21">
      <c r="B10" s="2">
        <v>1984.8</v>
      </c>
      <c r="C10" s="2">
        <v>246.16</v>
      </c>
      <c r="D10" s="6">
        <v>-17953</v>
      </c>
      <c r="E10" s="6">
        <v>10160</v>
      </c>
      <c r="F10" s="7">
        <f t="shared" si="0"/>
        <v>1966.847</v>
      </c>
      <c r="G10" s="7">
        <f t="shared" si="1"/>
        <v>236</v>
      </c>
      <c r="H10" s="7">
        <f t="shared" si="6"/>
        <v>6.8421519705819218</v>
      </c>
      <c r="I10" s="4"/>
      <c r="J10" s="6">
        <v>-6670.7820000000002</v>
      </c>
      <c r="K10" s="7">
        <f t="shared" si="3"/>
        <v>-1.8529949999999999</v>
      </c>
      <c r="L10" s="6">
        <v>-21600</v>
      </c>
      <c r="M10" s="7">
        <f t="shared" si="4"/>
        <v>36</v>
      </c>
      <c r="N10" s="7">
        <f t="shared" si="7"/>
        <v>175.01084302941808</v>
      </c>
      <c r="O10" s="6"/>
      <c r="P10" s="6"/>
      <c r="Q10" s="6"/>
      <c r="R10" s="6">
        <v>28</v>
      </c>
      <c r="S10" s="10"/>
      <c r="T10" s="10"/>
    </row>
    <row r="11" spans="1:21">
      <c r="B11" s="2">
        <v>1984.8</v>
      </c>
      <c r="C11" s="2">
        <v>246.16</v>
      </c>
      <c r="D11" s="6">
        <v>-17953</v>
      </c>
      <c r="E11" s="4">
        <v>6150</v>
      </c>
      <c r="F11" s="7">
        <f t="shared" si="0"/>
        <v>1966.847</v>
      </c>
      <c r="G11" s="5">
        <f t="shared" si="1"/>
        <v>240.01</v>
      </c>
      <c r="H11" s="7">
        <f t="shared" si="6"/>
        <v>6.9572805141027434</v>
      </c>
      <c r="I11" s="4"/>
      <c r="J11" s="6">
        <v>-6670.7820000000002</v>
      </c>
      <c r="K11" s="7">
        <f t="shared" si="3"/>
        <v>-1.8529949999999999</v>
      </c>
      <c r="L11" s="6">
        <v>-21600</v>
      </c>
      <c r="M11" s="7">
        <v>36</v>
      </c>
      <c r="N11" s="7">
        <f t="shared" si="7"/>
        <v>174.89571448589726</v>
      </c>
      <c r="O11" s="6"/>
      <c r="P11" s="6"/>
      <c r="Q11" s="6"/>
      <c r="R11" s="6">
        <v>27</v>
      </c>
      <c r="S11" s="10"/>
      <c r="T11" s="10"/>
    </row>
    <row r="12" spans="1:21">
      <c r="B12" s="2">
        <v>1984.8</v>
      </c>
      <c r="C12" s="2">
        <v>246.16</v>
      </c>
      <c r="D12" s="6">
        <v>-17953</v>
      </c>
      <c r="E12" s="6">
        <v>11926</v>
      </c>
      <c r="F12" s="7">
        <f t="shared" si="0"/>
        <v>1966.847</v>
      </c>
      <c r="G12" s="7">
        <f t="shared" si="1"/>
        <v>234.23400000000001</v>
      </c>
      <c r="H12" s="7">
        <f t="shared" ref="H12" si="8">ATAN(G12/F12)/PI()*180</f>
        <v>6.7914318055434286</v>
      </c>
      <c r="I12" s="4"/>
      <c r="J12" s="6">
        <v>-6670.7820000000002</v>
      </c>
      <c r="K12" s="7">
        <f t="shared" si="3"/>
        <v>-1.8529949999999999</v>
      </c>
      <c r="L12" s="6">
        <v>-21600</v>
      </c>
      <c r="M12" s="7">
        <f t="shared" ref="M12:M14" si="9">30-L12/3600</f>
        <v>36</v>
      </c>
      <c r="N12" s="7">
        <f t="shared" si="7"/>
        <v>175.06156319445657</v>
      </c>
      <c r="O12" s="6"/>
      <c r="P12" s="6"/>
      <c r="Q12" s="6"/>
      <c r="R12" s="6"/>
      <c r="S12" s="10" t="s">
        <v>29</v>
      </c>
      <c r="T12" s="10"/>
    </row>
    <row r="13" spans="1:21">
      <c r="B13" s="2">
        <v>1984.8</v>
      </c>
      <c r="C13" s="2">
        <v>246.16</v>
      </c>
      <c r="D13" s="6">
        <v>-17953</v>
      </c>
      <c r="E13" s="6">
        <v>11926</v>
      </c>
      <c r="F13" s="7">
        <f t="shared" si="0"/>
        <v>1966.847</v>
      </c>
      <c r="G13" s="7">
        <f t="shared" si="1"/>
        <v>234.23400000000001</v>
      </c>
      <c r="H13" s="7">
        <f t="shared" ref="H13:H14" si="10">ATAN(G13/F13)/PI()*180</f>
        <v>6.7914318055434286</v>
      </c>
      <c r="I13" s="4"/>
      <c r="J13" s="4">
        <v>-6742.78</v>
      </c>
      <c r="K13" s="7">
        <f t="shared" si="3"/>
        <v>-1.8729944444444444</v>
      </c>
      <c r="L13" s="6">
        <v>-21600</v>
      </c>
      <c r="M13" s="7">
        <f t="shared" si="9"/>
        <v>36</v>
      </c>
      <c r="N13" s="7">
        <f t="shared" si="7"/>
        <v>175.08156263890103</v>
      </c>
      <c r="O13" s="6"/>
      <c r="P13" s="6"/>
      <c r="Q13" s="6"/>
      <c r="R13" s="6">
        <v>37</v>
      </c>
      <c r="S13" s="10"/>
      <c r="T13" s="10"/>
    </row>
    <row r="14" spans="1:21">
      <c r="B14" s="2">
        <v>1984.8</v>
      </c>
      <c r="C14" s="2">
        <v>246.16</v>
      </c>
      <c r="D14" s="6">
        <v>-17953</v>
      </c>
      <c r="E14" s="6">
        <v>11926</v>
      </c>
      <c r="F14" s="7">
        <f t="shared" si="0"/>
        <v>1966.847</v>
      </c>
      <c r="G14" s="7">
        <f t="shared" si="1"/>
        <v>234.23400000000001</v>
      </c>
      <c r="H14" s="7">
        <f t="shared" si="10"/>
        <v>6.7914318055434286</v>
      </c>
      <c r="I14" s="4"/>
      <c r="J14" s="4">
        <v>-6598.7</v>
      </c>
      <c r="K14" s="7">
        <f t="shared" si="3"/>
        <v>-1.8329722222222222</v>
      </c>
      <c r="L14" s="6">
        <v>-21600</v>
      </c>
      <c r="M14" s="7">
        <f t="shared" si="9"/>
        <v>36</v>
      </c>
      <c r="N14" s="7">
        <f t="shared" si="7"/>
        <v>175.0415404166788</v>
      </c>
      <c r="O14" s="6"/>
      <c r="P14" s="6"/>
      <c r="Q14" s="6"/>
      <c r="R14" s="6">
        <v>24</v>
      </c>
      <c r="S14" s="10"/>
      <c r="T14" s="10"/>
    </row>
    <row r="15" spans="1:21">
      <c r="D15" s="6"/>
      <c r="E15" s="6"/>
      <c r="F15" s="7"/>
      <c r="G15" s="7"/>
      <c r="H15" s="7"/>
      <c r="I15" s="4"/>
      <c r="J15" s="4"/>
      <c r="K15" s="7"/>
      <c r="L15" s="6"/>
      <c r="M15" s="7"/>
      <c r="N15" s="7"/>
      <c r="O15" s="6"/>
      <c r="P15" s="6"/>
      <c r="Q15" s="6"/>
      <c r="R15" s="6"/>
      <c r="S15" s="10"/>
      <c r="T15" s="10"/>
    </row>
    <row r="21" spans="2:20">
      <c r="J21" s="13">
        <v>88.096999999999994</v>
      </c>
      <c r="K21" s="12">
        <f>-(90-J21)*3600</f>
        <v>-6850.8000000000211</v>
      </c>
    </row>
    <row r="28" spans="2:20">
      <c r="B28" s="2">
        <v>1984.8</v>
      </c>
      <c r="C28" s="2">
        <v>246.16</v>
      </c>
      <c r="D28" s="4"/>
      <c r="E28" s="11">
        <f>(C7-G28)/0.001</f>
        <v>12159.999999999996</v>
      </c>
      <c r="F28" s="11"/>
      <c r="G28" s="11">
        <v>234</v>
      </c>
      <c r="H28" s="5"/>
      <c r="I28" s="4"/>
      <c r="J28" s="4"/>
      <c r="K28" s="5"/>
      <c r="L28" s="6"/>
      <c r="M28" s="7"/>
      <c r="N28" s="7"/>
      <c r="O28" s="6"/>
      <c r="P28" s="6"/>
      <c r="Q28" s="6"/>
      <c r="R28" s="6"/>
      <c r="S28" s="10"/>
      <c r="T28" s="10"/>
    </row>
    <row r="29" spans="2:20">
      <c r="B29" s="2">
        <v>1984.8</v>
      </c>
      <c r="C29" s="2">
        <v>246.16</v>
      </c>
      <c r="D29" s="12">
        <f>-(B8-F29)/0.001</f>
        <v>-17952.999999999975</v>
      </c>
      <c r="E29" s="13"/>
      <c r="F29" s="12">
        <v>1966.847</v>
      </c>
      <c r="G29" s="7"/>
      <c r="H29" s="5"/>
      <c r="I29" s="4"/>
      <c r="J29" s="4"/>
      <c r="K29" s="5"/>
      <c r="L29" s="6"/>
      <c r="M29" s="7"/>
      <c r="N29" s="7"/>
      <c r="O29" s="6"/>
      <c r="P29" s="6"/>
      <c r="Q29" s="6"/>
      <c r="R29" s="6"/>
      <c r="S29" s="10"/>
      <c r="T29" s="10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defaultRowHeight="14.4"/>
  <cols>
    <col min="2" max="2" width="11.6640625" style="3" bestFit="1" customWidth="1"/>
  </cols>
  <sheetData>
    <row r="1" spans="1:2">
      <c r="A1" t="s">
        <v>18</v>
      </c>
      <c r="B1" s="3" t="s">
        <v>19</v>
      </c>
    </row>
    <row r="2" spans="1:2">
      <c r="A2">
        <v>240</v>
      </c>
      <c r="B2" s="3">
        <f>6.9458+0.0693*A2-0.000054578*A2^2+0.000000019624*A2^3</f>
        <v>20.705389376000003</v>
      </c>
    </row>
    <row r="3" spans="1:2">
      <c r="A3">
        <v>500</v>
      </c>
      <c r="B3" s="3">
        <f>6.9458+0.0693*A3-0.000054578*A3^2+0.000000019624*A3^3</f>
        <v>30.404299999999996</v>
      </c>
    </row>
    <row r="4" spans="1:2">
      <c r="A4">
        <v>600</v>
      </c>
      <c r="B4" s="3">
        <f>6.9458+0.0693*A4-0.000054578*A4^2+0.000000019624*A4^3</f>
        <v>33.116503999999999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通量</vt:lpstr>
      <vt:lpstr>谱仪CCD计算</vt:lpstr>
      <vt:lpstr>EPU-GAP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2021-12-25T22:37:00Z</dcterms:modified>
</cp:coreProperties>
</file>