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8" windowWidth="14808" windowHeight="8016" activeTab="1"/>
  </bookViews>
  <sheets>
    <sheet name="通量" sheetId="1" r:id="rId1"/>
    <sheet name="谱仪CCD计算" sheetId="2" r:id="rId2"/>
    <sheet name="EPU-GAP" sheetId="3" r:id="rId3"/>
  </sheets>
  <calcPr calcId="152511"/>
</workbook>
</file>

<file path=xl/calcChain.xml><?xml version="1.0" encoding="utf-8"?>
<calcChain xmlns="http://schemas.openxmlformats.org/spreadsheetml/2006/main">
  <c r="D21" i="2" l="1"/>
  <c r="E21" i="2"/>
  <c r="I21" i="2"/>
  <c r="J15" i="2"/>
  <c r="I2" i="3" l="1"/>
  <c r="L13" i="2" l="1"/>
  <c r="L14" i="2"/>
  <c r="J12" i="2"/>
  <c r="J11" i="2"/>
  <c r="J10" i="2"/>
  <c r="J9" i="2"/>
  <c r="J8" i="2"/>
  <c r="J7" i="2"/>
  <c r="J6" i="2"/>
  <c r="G14" i="2"/>
  <c r="F14" i="2"/>
  <c r="G13" i="2"/>
  <c r="F13" i="2"/>
  <c r="J13" i="2"/>
  <c r="J14" i="2"/>
  <c r="J5" i="2"/>
  <c r="F11" i="2"/>
  <c r="F10" i="2"/>
  <c r="L12" i="2"/>
  <c r="G12" i="2"/>
  <c r="F12" i="2"/>
  <c r="G11" i="2"/>
  <c r="G9" i="2"/>
  <c r="F9" i="2"/>
  <c r="G8" i="2"/>
  <c r="F8" i="2"/>
  <c r="G7" i="2"/>
  <c r="F7" i="2"/>
  <c r="G6" i="2"/>
  <c r="F6" i="2"/>
  <c r="H11" i="2" l="1"/>
  <c r="H7" i="2"/>
  <c r="H9" i="2"/>
  <c r="M9" i="2" s="1"/>
  <c r="M7" i="2"/>
  <c r="M11" i="2"/>
  <c r="H14" i="2"/>
  <c r="M14" i="2" s="1"/>
  <c r="H13" i="2"/>
  <c r="M13" i="2" s="1"/>
  <c r="H6" i="2"/>
  <c r="M6" i="2" s="1"/>
  <c r="H8" i="2"/>
  <c r="M8" i="2" s="1"/>
  <c r="H12" i="2"/>
  <c r="M12" i="2" s="1"/>
  <c r="L10" i="2"/>
  <c r="G10" i="2"/>
  <c r="H10" i="2" s="1"/>
  <c r="M10" i="2" s="1"/>
  <c r="F5" i="2"/>
  <c r="G5" i="2"/>
  <c r="L9" i="2"/>
  <c r="L8" i="2" l="1"/>
  <c r="L7" i="2"/>
  <c r="L6" i="2"/>
  <c r="L5" i="2"/>
  <c r="L4" i="2"/>
  <c r="H5" i="2"/>
  <c r="M5" i="2" s="1"/>
  <c r="J4" i="2" l="1"/>
  <c r="G4" i="2"/>
  <c r="F4" i="2"/>
  <c r="G3" i="2"/>
  <c r="F3" i="2"/>
  <c r="G2" i="2"/>
  <c r="F2" i="2"/>
  <c r="H3" i="2" l="1"/>
  <c r="H2" i="2"/>
  <c r="H4" i="2"/>
  <c r="M4" i="2" s="1"/>
  <c r="E3" i="1"/>
  <c r="E2" i="1" l="1"/>
</calcChain>
</file>

<file path=xl/sharedStrings.xml><?xml version="1.0" encoding="utf-8"?>
<sst xmlns="http://schemas.openxmlformats.org/spreadsheetml/2006/main" count="53" uniqueCount="41">
  <si>
    <t>通量</t>
    <phoneticPr fontId="1" type="noConversion"/>
  </si>
  <si>
    <t>Ib（束流）</t>
    <phoneticPr fontId="1" type="noConversion"/>
  </si>
  <si>
    <t>Is（PD）（A）</t>
    <phoneticPr fontId="1" type="noConversion"/>
  </si>
  <si>
    <t>能量（eV)</t>
    <phoneticPr fontId="1" type="noConversion"/>
  </si>
  <si>
    <t>分辨本领</t>
    <phoneticPr fontId="1" type="noConversion"/>
  </si>
  <si>
    <t>CCD零点（450eV)</t>
    <phoneticPr fontId="1" type="noConversion"/>
  </si>
  <si>
    <t>Y轴（mm)</t>
    <phoneticPr fontId="1" type="noConversion"/>
  </si>
  <si>
    <t>Z轴（mm)</t>
    <phoneticPr fontId="1" type="noConversion"/>
  </si>
  <si>
    <t>CCD:Y(um)</t>
    <phoneticPr fontId="1" type="noConversion"/>
  </si>
  <si>
    <t>CCD:Z(um)</t>
    <phoneticPr fontId="1" type="noConversion"/>
  </si>
  <si>
    <t>CCD:Y位置（mm)</t>
    <phoneticPr fontId="1" type="noConversion"/>
  </si>
  <si>
    <t>CCD:Z位置(mm)</t>
    <phoneticPr fontId="1" type="noConversion"/>
  </si>
  <si>
    <t>alpha角度(°)</t>
    <phoneticPr fontId="1" type="noConversion"/>
  </si>
  <si>
    <t>CCD角度(°)</t>
    <phoneticPr fontId="1" type="noConversion"/>
  </si>
  <si>
    <t>出射角度（°）</t>
    <phoneticPr fontId="1" type="noConversion"/>
  </si>
  <si>
    <t>包含角（°）</t>
    <phoneticPr fontId="1" type="noConversion"/>
  </si>
  <si>
    <t>Grate-RX(um)</t>
    <phoneticPr fontId="1" type="noConversion"/>
  </si>
  <si>
    <t>CCD-RX(um)</t>
    <phoneticPr fontId="1" type="noConversion"/>
  </si>
  <si>
    <t>E(eV)</t>
    <phoneticPr fontId="1" type="noConversion"/>
  </si>
  <si>
    <t>Gap(mm)</t>
    <phoneticPr fontId="1" type="noConversion"/>
  </si>
  <si>
    <t>Slit2</t>
    <phoneticPr fontId="1" type="noConversion"/>
  </si>
  <si>
    <t>备注</t>
    <phoneticPr fontId="1" type="noConversion"/>
  </si>
  <si>
    <t>Slit1</t>
    <phoneticPr fontId="1" type="noConversion"/>
  </si>
  <si>
    <t>1000*2000</t>
    <phoneticPr fontId="1" type="noConversion"/>
  </si>
  <si>
    <t>峰往上走,超出边界</t>
    <phoneticPr fontId="1" type="noConversion"/>
  </si>
  <si>
    <t>EPU/energy</t>
    <phoneticPr fontId="1" type="noConversion"/>
  </si>
  <si>
    <t>28.8/445eV</t>
    <phoneticPr fontId="1" type="noConversion"/>
  </si>
  <si>
    <t>峰宽(FWHM pixel)</t>
    <phoneticPr fontId="1" type="noConversion"/>
  </si>
  <si>
    <t>曝光5分钟，峰往上走</t>
    <phoneticPr fontId="1" type="noConversion"/>
  </si>
  <si>
    <t>回到最优</t>
    <phoneticPr fontId="1" type="noConversion"/>
  </si>
  <si>
    <t>文件名</t>
    <phoneticPr fontId="1" type="noConversion"/>
  </si>
  <si>
    <t>51号减38号背底</t>
    <phoneticPr fontId="1" type="noConversion"/>
  </si>
  <si>
    <t>NO.36</t>
    <phoneticPr fontId="1" type="noConversion"/>
  </si>
  <si>
    <t>NO CCd36</t>
    <phoneticPr fontId="1" type="noConversion"/>
  </si>
  <si>
    <t>NO.CCD34</t>
    <phoneticPr fontId="1" type="noConversion"/>
  </si>
  <si>
    <t>CCD36-0.02</t>
    <phoneticPr fontId="1" type="noConversion"/>
  </si>
  <si>
    <t>CCD36+0.02</t>
    <phoneticPr fontId="1" type="noConversion"/>
  </si>
  <si>
    <t>原位置</t>
    <phoneticPr fontId="1" type="noConversion"/>
  </si>
  <si>
    <t>CCD-Z+3mm</t>
    <phoneticPr fontId="1" type="noConversion"/>
  </si>
  <si>
    <t>20.35(垂直偏振)/445eV</t>
    <phoneticPr fontId="1" type="noConversion"/>
  </si>
  <si>
    <t>原位置-3mm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</si>
</sst>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1" fontId="0" fillId="0" borderId="0" xfId="0" applyNumberFormat="1"/>
    <xf numFmtId="0" fontId="0" fillId="2" borderId="0" xfId="0" applyFill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3" fillId="0" borderId="0" xfId="0" applyFont="1"/>
    <xf numFmtId="0" fontId="4" fillId="0" borderId="0" xfId="0" applyFont="1"/>
    <xf numFmtId="0" fontId="4" fillId="4" borderId="0" xfId="0" applyFont="1" applyFill="1"/>
    <xf numFmtId="0" fontId="0" fillId="5" borderId="0" xfId="0" applyFill="1"/>
    <xf numFmtId="0" fontId="2" fillId="5" borderId="0" xfId="0" applyFont="1" applyFill="1"/>
    <xf numFmtId="0" fontId="4" fillId="5" borderId="0" xfId="0" applyFont="1" applyFill="1"/>
    <xf numFmtId="0" fontId="0" fillId="6" borderId="0" xfId="0" applyFill="1"/>
    <xf numFmtId="0" fontId="2" fillId="6" borderId="0" xfId="0" applyFont="1" applyFill="1"/>
    <xf numFmtId="0" fontId="4" fillId="6" borderId="0" xfId="0" applyFont="1" applyFill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3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"/>
  <sheetViews>
    <sheetView topLeftCell="C1" workbookViewId="0">
      <selection activeCell="H12" sqref="H12"/>
    </sheetView>
  </sheetViews>
  <sheetFormatPr defaultRowHeight="14.4"/>
  <cols>
    <col min="1" max="1" width="10.6640625" customWidth="1"/>
    <col min="2" max="2" width="16" customWidth="1"/>
    <col min="3" max="3" width="14.88671875" customWidth="1"/>
    <col min="4" max="4" width="12" customWidth="1"/>
    <col min="5" max="5" width="12.77734375" style="3" bestFit="1" customWidth="1"/>
    <col min="7" max="7" width="15.21875" customWidth="1"/>
  </cols>
  <sheetData>
    <row r="1" spans="1:5">
      <c r="A1" t="s">
        <v>3</v>
      </c>
      <c r="B1" t="s">
        <v>2</v>
      </c>
      <c r="C1" t="s">
        <v>1</v>
      </c>
      <c r="D1" t="s">
        <v>4</v>
      </c>
      <c r="E1" s="3" t="s">
        <v>0</v>
      </c>
    </row>
    <row r="2" spans="1:5">
      <c r="A2">
        <v>244</v>
      </c>
      <c r="B2" s="1">
        <v>3.5499999999999999E-6</v>
      </c>
      <c r="C2">
        <v>200</v>
      </c>
      <c r="D2">
        <v>8000</v>
      </c>
      <c r="E2" s="3">
        <f>B2/(1.6E-19)/(A2/3.66)*(300/C2)*(D2/1000)</f>
        <v>3993750000000.001</v>
      </c>
    </row>
    <row r="3" spans="1:5">
      <c r="A3">
        <v>244</v>
      </c>
      <c r="B3" s="1">
        <v>3.5499999999999999E-6</v>
      </c>
      <c r="C3">
        <v>200</v>
      </c>
      <c r="D3">
        <v>6500</v>
      </c>
      <c r="E3" s="3">
        <f>B3/(1.6E-19)/(A3/3.66)*(300/C3)*(D3/1000)</f>
        <v>3244921875000.001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topLeftCell="B1" workbookViewId="0">
      <pane ySplit="1" topLeftCell="A8" activePane="bottomLeft" state="frozen"/>
      <selection activeCell="D1" sqref="D1"/>
      <selection pane="bottomLeft" activeCell="K27" sqref="K27"/>
    </sheetView>
  </sheetViews>
  <sheetFormatPr defaultRowHeight="14.4"/>
  <cols>
    <col min="1" max="1" width="0" style="2" hidden="1" customWidth="1"/>
    <col min="2" max="3" width="8.88671875" style="2"/>
    <col min="4" max="4" width="10.21875" customWidth="1"/>
    <col min="5" max="5" width="11.88671875" customWidth="1"/>
    <col min="6" max="6" width="15.5546875" style="3" customWidth="1"/>
    <col min="7" max="8" width="15.21875" style="3" customWidth="1"/>
    <col min="9" max="9" width="15.21875" customWidth="1"/>
    <col min="10" max="10" width="15.44140625" style="3" customWidth="1"/>
    <col min="11" max="11" width="13.21875" customWidth="1"/>
    <col min="12" max="12" width="12.6640625" style="3" customWidth="1"/>
    <col min="13" max="13" width="14" style="3" customWidth="1"/>
    <col min="15" max="15" width="12.77734375" customWidth="1"/>
    <col min="16" max="16" width="17.21875" customWidth="1"/>
    <col min="17" max="17" width="16.44140625" customWidth="1"/>
    <col min="18" max="18" width="8.88671875" style="9"/>
    <col min="19" max="19" width="16.33203125" style="9" customWidth="1"/>
  </cols>
  <sheetData>
    <row r="1" spans="1:20">
      <c r="A1" s="2" t="s">
        <v>5</v>
      </c>
      <c r="B1" s="2" t="s">
        <v>6</v>
      </c>
      <c r="C1" s="2" t="s">
        <v>7</v>
      </c>
      <c r="D1" t="s">
        <v>8</v>
      </c>
      <c r="E1" t="s">
        <v>9</v>
      </c>
      <c r="F1" s="3" t="s">
        <v>10</v>
      </c>
      <c r="G1" s="3" t="s">
        <v>11</v>
      </c>
      <c r="H1" s="3" t="s">
        <v>14</v>
      </c>
      <c r="I1" t="s">
        <v>16</v>
      </c>
      <c r="J1" s="3" t="s">
        <v>12</v>
      </c>
      <c r="K1" t="s">
        <v>17</v>
      </c>
      <c r="L1" s="3" t="s">
        <v>13</v>
      </c>
      <c r="M1" s="3" t="s">
        <v>15</v>
      </c>
      <c r="N1" s="3" t="s">
        <v>20</v>
      </c>
      <c r="O1" s="3" t="s">
        <v>22</v>
      </c>
      <c r="P1" s="3" t="s">
        <v>25</v>
      </c>
      <c r="Q1" s="3" t="s">
        <v>27</v>
      </c>
      <c r="R1" s="8" t="s">
        <v>21</v>
      </c>
      <c r="S1" s="8"/>
      <c r="T1" s="3" t="s">
        <v>30</v>
      </c>
    </row>
    <row r="2" spans="1:20">
      <c r="B2" s="2">
        <v>1984.8</v>
      </c>
      <c r="C2" s="2">
        <v>246.16</v>
      </c>
      <c r="D2">
        <v>66448</v>
      </c>
      <c r="E2">
        <v>-20406</v>
      </c>
      <c r="F2" s="3">
        <f t="shared" ref="F2:F14" si="0">B2+D2*0.001</f>
        <v>2051.248</v>
      </c>
      <c r="G2" s="3">
        <f t="shared" ref="G2:G14" si="1">C2-E2*0.001</f>
        <v>266.56599999999997</v>
      </c>
      <c r="H2" s="3">
        <f>ATAN(G2/F2)/PI()*180</f>
        <v>7.4042685973385831</v>
      </c>
    </row>
    <row r="3" spans="1:20">
      <c r="B3" s="2">
        <v>1984.8</v>
      </c>
      <c r="C3" s="2">
        <v>246.16</v>
      </c>
      <c r="D3">
        <v>11448</v>
      </c>
      <c r="E3">
        <v>-20406</v>
      </c>
      <c r="F3" s="3">
        <f t="shared" si="0"/>
        <v>1996.248</v>
      </c>
      <c r="G3" s="3">
        <f t="shared" si="1"/>
        <v>266.56599999999997</v>
      </c>
      <c r="H3" s="3">
        <f t="shared" ref="H3:H4" si="2">ATAN(G3/F3)/PI()*180</f>
        <v>7.6059119503325441</v>
      </c>
    </row>
    <row r="4" spans="1:20">
      <c r="B4" s="2">
        <v>1984.8</v>
      </c>
      <c r="C4" s="2">
        <v>246.16</v>
      </c>
      <c r="D4">
        <v>-3551</v>
      </c>
      <c r="E4">
        <v>-20409</v>
      </c>
      <c r="F4" s="3">
        <f t="shared" si="0"/>
        <v>1981.249</v>
      </c>
      <c r="G4" s="3">
        <f t="shared" si="1"/>
        <v>266.56900000000002</v>
      </c>
      <c r="H4" s="3">
        <f t="shared" si="2"/>
        <v>7.6628959038858806</v>
      </c>
      <c r="I4">
        <v>11586.078</v>
      </c>
      <c r="J4" s="3">
        <f t="shared" ref="J4:J15" si="3">I4/3600</f>
        <v>3.2183549999999999</v>
      </c>
      <c r="K4">
        <v>-39600</v>
      </c>
      <c r="L4" s="3">
        <f t="shared" ref="L4:L10" si="4">30-K4/3600</f>
        <v>41</v>
      </c>
      <c r="M4" s="3">
        <f>180-J4-H4</f>
        <v>169.11874909611413</v>
      </c>
    </row>
    <row r="5" spans="1:20">
      <c r="B5" s="2">
        <v>1984.8</v>
      </c>
      <c r="C5" s="2">
        <v>246.16</v>
      </c>
      <c r="D5" s="6">
        <v>-17953</v>
      </c>
      <c r="E5" s="6">
        <v>11926</v>
      </c>
      <c r="F5" s="7">
        <f t="shared" si="0"/>
        <v>1966.847</v>
      </c>
      <c r="G5" s="7">
        <f t="shared" si="1"/>
        <v>234.23400000000001</v>
      </c>
      <c r="H5" s="7">
        <f t="shared" ref="H5" si="5">ATAN(G5/F5)/PI()*180</f>
        <v>6.7914318055434286</v>
      </c>
      <c r="I5" s="6">
        <v>-6670.7820000000002</v>
      </c>
      <c r="J5" s="7">
        <f t="shared" si="3"/>
        <v>-1.8529949999999999</v>
      </c>
      <c r="K5" s="6">
        <v>-39600</v>
      </c>
      <c r="L5" s="7">
        <f t="shared" si="4"/>
        <v>41</v>
      </c>
      <c r="M5" s="7">
        <f>180-J5-H5</f>
        <v>175.06156319445657</v>
      </c>
      <c r="N5" s="6">
        <v>50</v>
      </c>
      <c r="O5" s="6" t="s">
        <v>23</v>
      </c>
      <c r="P5" s="6" t="s">
        <v>26</v>
      </c>
      <c r="Q5" s="6"/>
      <c r="R5" s="10"/>
      <c r="S5" s="10"/>
      <c r="T5" s="4"/>
    </row>
    <row r="6" spans="1:20">
      <c r="B6" s="2">
        <v>1984.8</v>
      </c>
      <c r="C6" s="2">
        <v>246.16</v>
      </c>
      <c r="D6" s="6">
        <v>-17953</v>
      </c>
      <c r="E6" s="6">
        <v>11926</v>
      </c>
      <c r="F6" s="7">
        <f t="shared" si="0"/>
        <v>1966.847</v>
      </c>
      <c r="G6" s="7">
        <f t="shared" si="1"/>
        <v>234.23400000000001</v>
      </c>
      <c r="H6" s="7">
        <f t="shared" ref="H6:H11" si="6">ATAN(G6/F6)/PI()*180</f>
        <v>6.7914318055434286</v>
      </c>
      <c r="I6" s="6">
        <v>-6670.7820000000002</v>
      </c>
      <c r="J6" s="7">
        <f t="shared" si="3"/>
        <v>-1.8529949999999999</v>
      </c>
      <c r="K6" s="6">
        <v>-32400</v>
      </c>
      <c r="L6" s="7">
        <f t="shared" si="4"/>
        <v>39</v>
      </c>
      <c r="M6" s="7">
        <f>180-J6-H6</f>
        <v>175.06156319445657</v>
      </c>
      <c r="N6" s="6">
        <v>1000</v>
      </c>
      <c r="O6" s="6" t="s">
        <v>23</v>
      </c>
      <c r="P6" s="6" t="s">
        <v>26</v>
      </c>
      <c r="Q6" s="6">
        <v>34</v>
      </c>
      <c r="R6" s="10" t="s">
        <v>28</v>
      </c>
      <c r="S6" s="10"/>
      <c r="T6" s="4" t="s">
        <v>31</v>
      </c>
    </row>
    <row r="7" spans="1:20">
      <c r="B7" s="2">
        <v>1984.8</v>
      </c>
      <c r="C7" s="2">
        <v>246.16</v>
      </c>
      <c r="D7" s="6">
        <v>-17953</v>
      </c>
      <c r="E7" s="6">
        <v>11926</v>
      </c>
      <c r="F7" s="7">
        <f t="shared" si="0"/>
        <v>1966.847</v>
      </c>
      <c r="G7" s="7">
        <f t="shared" si="1"/>
        <v>234.23400000000001</v>
      </c>
      <c r="H7" s="7">
        <f t="shared" si="6"/>
        <v>6.7914318055434286</v>
      </c>
      <c r="I7" s="6">
        <v>-6670.7820000000002</v>
      </c>
      <c r="J7" s="7">
        <f t="shared" si="3"/>
        <v>-1.8529949999999999</v>
      </c>
      <c r="K7" s="6">
        <v>-18000</v>
      </c>
      <c r="L7" s="7">
        <f t="shared" si="4"/>
        <v>35</v>
      </c>
      <c r="M7" s="7">
        <f>180-J7-H7</f>
        <v>175.06156319445657</v>
      </c>
      <c r="N7" s="6">
        <v>1000</v>
      </c>
      <c r="O7" s="6" t="s">
        <v>23</v>
      </c>
      <c r="P7" s="6" t="s">
        <v>26</v>
      </c>
      <c r="Q7" s="6"/>
      <c r="R7" s="10" t="s">
        <v>24</v>
      </c>
      <c r="S7" s="10"/>
      <c r="T7" s="4"/>
    </row>
    <row r="8" spans="1:20" s="11" customFormat="1">
      <c r="B8" s="11">
        <v>1984.8</v>
      </c>
      <c r="C8" s="11">
        <v>246.16</v>
      </c>
      <c r="D8" s="11">
        <v>-17953</v>
      </c>
      <c r="E8" s="11">
        <v>11926</v>
      </c>
      <c r="F8" s="12">
        <f t="shared" si="0"/>
        <v>1966.847</v>
      </c>
      <c r="G8" s="12">
        <f t="shared" si="1"/>
        <v>234.23400000000001</v>
      </c>
      <c r="H8" s="12">
        <f t="shared" si="6"/>
        <v>6.7914318055434286</v>
      </c>
      <c r="I8" s="11">
        <v>-6670.7820000000002</v>
      </c>
      <c r="J8" s="12">
        <f t="shared" si="3"/>
        <v>-1.8529949999999999</v>
      </c>
      <c r="K8" s="11">
        <v>-21600</v>
      </c>
      <c r="L8" s="12">
        <f t="shared" si="4"/>
        <v>36</v>
      </c>
      <c r="M8" s="12">
        <f>180-J8-H8</f>
        <v>175.06156319445657</v>
      </c>
      <c r="Q8" s="11">
        <v>17</v>
      </c>
      <c r="R8" s="13"/>
      <c r="S8" s="13"/>
      <c r="T8" s="11" t="s">
        <v>32</v>
      </c>
    </row>
    <row r="9" spans="1:20">
      <c r="B9" s="2">
        <v>1984.8</v>
      </c>
      <c r="C9" s="2">
        <v>246.16</v>
      </c>
      <c r="D9" s="6">
        <v>-17953</v>
      </c>
      <c r="E9" s="6">
        <v>11926</v>
      </c>
      <c r="F9" s="7">
        <f t="shared" si="0"/>
        <v>1966.847</v>
      </c>
      <c r="G9" s="7">
        <f t="shared" si="1"/>
        <v>234.23400000000001</v>
      </c>
      <c r="H9" s="7">
        <f t="shared" si="6"/>
        <v>6.7914318055434286</v>
      </c>
      <c r="I9" s="6">
        <v>-6670.7820000000002</v>
      </c>
      <c r="J9" s="7">
        <f t="shared" si="3"/>
        <v>-1.8529949999999999</v>
      </c>
      <c r="K9" s="6">
        <v>-39600</v>
      </c>
      <c r="L9" s="7">
        <f t="shared" si="4"/>
        <v>41</v>
      </c>
      <c r="M9" s="7">
        <f>180-J9-H9</f>
        <v>175.06156319445657</v>
      </c>
      <c r="N9" s="6"/>
      <c r="O9" s="6"/>
      <c r="P9" s="6"/>
      <c r="Q9" s="6"/>
      <c r="R9" s="10"/>
      <c r="S9" s="10"/>
      <c r="T9" s="4"/>
    </row>
    <row r="10" spans="1:20">
      <c r="B10" s="2">
        <v>1984.8</v>
      </c>
      <c r="C10" s="2">
        <v>246.16</v>
      </c>
      <c r="D10" s="6">
        <v>-17953</v>
      </c>
      <c r="E10" s="6">
        <v>10160</v>
      </c>
      <c r="F10" s="7">
        <f t="shared" si="0"/>
        <v>1966.847</v>
      </c>
      <c r="G10" s="7">
        <f t="shared" si="1"/>
        <v>236</v>
      </c>
      <c r="H10" s="7">
        <f t="shared" si="6"/>
        <v>6.8421519705819218</v>
      </c>
      <c r="I10" s="6">
        <v>-6670.7820000000002</v>
      </c>
      <c r="J10" s="7">
        <f t="shared" si="3"/>
        <v>-1.8529949999999999</v>
      </c>
      <c r="K10" s="6">
        <v>-21600</v>
      </c>
      <c r="L10" s="7">
        <f t="shared" si="4"/>
        <v>36</v>
      </c>
      <c r="M10" s="7">
        <f>180-J10-H10</f>
        <v>175.01084302941808</v>
      </c>
      <c r="N10" s="6"/>
      <c r="O10" s="6"/>
      <c r="P10" s="6"/>
      <c r="Q10" s="6">
        <v>32</v>
      </c>
      <c r="R10" s="10"/>
      <c r="S10" s="10"/>
      <c r="T10" s="4" t="s">
        <v>33</v>
      </c>
    </row>
    <row r="11" spans="1:20">
      <c r="B11" s="2">
        <v>1984.8</v>
      </c>
      <c r="C11" s="2">
        <v>246.16</v>
      </c>
      <c r="D11" s="6">
        <v>-17953</v>
      </c>
      <c r="E11" s="4">
        <v>6150</v>
      </c>
      <c r="F11" s="7">
        <f t="shared" si="0"/>
        <v>1966.847</v>
      </c>
      <c r="G11" s="5">
        <f t="shared" si="1"/>
        <v>240.01</v>
      </c>
      <c r="H11" s="7">
        <f t="shared" si="6"/>
        <v>6.9572805141027434</v>
      </c>
      <c r="I11" s="6">
        <v>-6670.7820000000002</v>
      </c>
      <c r="J11" s="7">
        <f t="shared" si="3"/>
        <v>-1.8529949999999999</v>
      </c>
      <c r="K11" s="6">
        <v>-21600</v>
      </c>
      <c r="L11" s="7">
        <v>36</v>
      </c>
      <c r="M11" s="7">
        <f>180-J11-H11</f>
        <v>174.89571448589726</v>
      </c>
      <c r="N11" s="6"/>
      <c r="O11" s="6"/>
      <c r="P11" s="6"/>
      <c r="Q11" s="6">
        <v>27</v>
      </c>
      <c r="R11" s="10"/>
      <c r="S11" s="10"/>
      <c r="T11" s="4" t="s">
        <v>34</v>
      </c>
    </row>
    <row r="12" spans="1:20">
      <c r="B12" s="2">
        <v>1984.8</v>
      </c>
      <c r="C12" s="2">
        <v>246.16</v>
      </c>
      <c r="D12" s="6">
        <v>-17953</v>
      </c>
      <c r="E12" s="6">
        <v>11926</v>
      </c>
      <c r="F12" s="7">
        <f t="shared" si="0"/>
        <v>1966.847</v>
      </c>
      <c r="G12" s="7">
        <f t="shared" si="1"/>
        <v>234.23400000000001</v>
      </c>
      <c r="H12" s="7">
        <f t="shared" ref="H12" si="7">ATAN(G12/F12)/PI()*180</f>
        <v>6.7914318055434286</v>
      </c>
      <c r="I12" s="6">
        <v>-6670.7820000000002</v>
      </c>
      <c r="J12" s="7">
        <f t="shared" si="3"/>
        <v>-1.8529949999999999</v>
      </c>
      <c r="K12" s="6">
        <v>-21600</v>
      </c>
      <c r="L12" s="7">
        <f t="shared" ref="L12:L14" si="8">30-K12/3600</f>
        <v>36</v>
      </c>
      <c r="M12" s="7">
        <f>180-J12-H12</f>
        <v>175.06156319445657</v>
      </c>
      <c r="N12" s="6"/>
      <c r="O12" s="6"/>
      <c r="P12" s="6"/>
      <c r="Q12" s="6"/>
      <c r="R12" s="10" t="s">
        <v>29</v>
      </c>
      <c r="S12" s="10"/>
      <c r="T12" s="4"/>
    </row>
    <row r="13" spans="1:20">
      <c r="B13" s="2">
        <v>1984.8</v>
      </c>
      <c r="C13" s="2">
        <v>246.16</v>
      </c>
      <c r="D13" s="6">
        <v>-17953</v>
      </c>
      <c r="E13" s="6">
        <v>11926</v>
      </c>
      <c r="F13" s="7">
        <f t="shared" si="0"/>
        <v>1966.847</v>
      </c>
      <c r="G13" s="7">
        <f t="shared" si="1"/>
        <v>234.23400000000001</v>
      </c>
      <c r="H13" s="7">
        <f t="shared" ref="H13:H14" si="9">ATAN(G13/F13)/PI()*180</f>
        <v>6.7914318055434286</v>
      </c>
      <c r="I13" s="4">
        <v>-6742.78</v>
      </c>
      <c r="J13" s="7">
        <f t="shared" si="3"/>
        <v>-1.8729944444444444</v>
      </c>
      <c r="K13" s="6">
        <v>-21600</v>
      </c>
      <c r="L13" s="7">
        <f t="shared" si="8"/>
        <v>36</v>
      </c>
      <c r="M13" s="7">
        <f>180-J13-H13</f>
        <v>175.08156263890103</v>
      </c>
      <c r="N13" s="6"/>
      <c r="O13" s="6"/>
      <c r="P13" s="6"/>
      <c r="Q13" s="6">
        <v>37</v>
      </c>
      <c r="R13" s="10"/>
      <c r="S13" s="10"/>
      <c r="T13" s="4" t="s">
        <v>35</v>
      </c>
    </row>
    <row r="14" spans="1:20">
      <c r="B14" s="2">
        <v>1984.8</v>
      </c>
      <c r="C14" s="2">
        <v>246.16</v>
      </c>
      <c r="D14" s="6">
        <v>-17953</v>
      </c>
      <c r="E14" s="6">
        <v>11926</v>
      </c>
      <c r="F14" s="7">
        <f t="shared" si="0"/>
        <v>1966.847</v>
      </c>
      <c r="G14" s="7">
        <f t="shared" si="1"/>
        <v>234.23400000000001</v>
      </c>
      <c r="H14" s="7">
        <f t="shared" si="9"/>
        <v>6.7914318055434286</v>
      </c>
      <c r="I14" s="4">
        <v>-6598.7</v>
      </c>
      <c r="J14" s="7">
        <f t="shared" si="3"/>
        <v>-1.8329722222222222</v>
      </c>
      <c r="K14" s="6">
        <v>-21600</v>
      </c>
      <c r="L14" s="7">
        <f t="shared" si="8"/>
        <v>36</v>
      </c>
      <c r="M14" s="7">
        <f>180-J14-H14</f>
        <v>175.0415404166788</v>
      </c>
      <c r="N14" s="6"/>
      <c r="O14" s="6"/>
      <c r="P14" s="6"/>
      <c r="Q14" s="6">
        <v>24</v>
      </c>
      <c r="R14" s="10"/>
      <c r="S14" s="10"/>
      <c r="T14" s="4" t="s">
        <v>36</v>
      </c>
    </row>
    <row r="15" spans="1:20">
      <c r="D15" s="6"/>
      <c r="E15" s="6"/>
      <c r="F15" s="7"/>
      <c r="G15" s="7"/>
      <c r="H15" s="7"/>
      <c r="I15" s="4">
        <v>-6807</v>
      </c>
      <c r="J15" s="7">
        <f t="shared" si="3"/>
        <v>-1.8908333333333334</v>
      </c>
      <c r="K15" s="6"/>
      <c r="L15" s="7"/>
      <c r="M15" s="7"/>
      <c r="N15" s="6"/>
      <c r="O15" s="6"/>
      <c r="P15" s="6"/>
      <c r="Q15" s="6"/>
      <c r="R15" s="10"/>
      <c r="S15" s="10"/>
      <c r="T15" s="4"/>
    </row>
    <row r="16" spans="1:20">
      <c r="D16" s="6"/>
      <c r="E16" s="6"/>
      <c r="F16" s="7"/>
      <c r="G16" s="7"/>
      <c r="H16" s="7"/>
      <c r="I16" s="4"/>
      <c r="J16" s="7"/>
      <c r="K16" s="6"/>
      <c r="L16" s="7"/>
      <c r="M16" s="7"/>
      <c r="N16" s="6"/>
      <c r="O16" s="6"/>
      <c r="P16" s="6"/>
      <c r="Q16" s="6"/>
      <c r="R16" s="10"/>
      <c r="S16" s="10"/>
      <c r="T16" s="4"/>
    </row>
    <row r="17" spans="2:20">
      <c r="D17" s="6"/>
      <c r="E17" s="6"/>
      <c r="F17" s="7"/>
      <c r="G17" s="7"/>
      <c r="H17" s="7"/>
      <c r="I17" s="4"/>
      <c r="J17" s="7"/>
      <c r="K17" s="6"/>
      <c r="L17" s="7"/>
      <c r="M17" s="7"/>
      <c r="N17" s="6"/>
      <c r="O17" s="6"/>
      <c r="P17" s="6"/>
      <c r="Q17" s="6"/>
      <c r="R17" s="10"/>
      <c r="S17" s="10"/>
      <c r="T17" s="4"/>
    </row>
    <row r="18" spans="2:20">
      <c r="D18" s="6"/>
      <c r="E18" s="6"/>
      <c r="F18" s="7"/>
      <c r="G18" s="7"/>
      <c r="H18" s="7"/>
      <c r="I18" s="4"/>
      <c r="J18" s="7"/>
      <c r="K18" s="6"/>
      <c r="L18" s="7"/>
      <c r="M18" s="7"/>
      <c r="N18" s="6"/>
      <c r="O18" s="6"/>
      <c r="P18" s="6"/>
      <c r="Q18" s="6"/>
      <c r="R18" s="10"/>
      <c r="S18" s="10"/>
      <c r="T18" s="4"/>
    </row>
    <row r="19" spans="2:20">
      <c r="D19" s="6"/>
      <c r="E19" s="6"/>
      <c r="F19" s="7"/>
      <c r="G19" s="7"/>
      <c r="H19" s="7"/>
      <c r="I19" s="4"/>
      <c r="J19" s="7"/>
      <c r="K19" s="6"/>
      <c r="L19" s="7"/>
      <c r="M19" s="7"/>
      <c r="N19" s="6"/>
      <c r="O19" s="6"/>
      <c r="P19" s="6"/>
      <c r="Q19" s="6"/>
      <c r="R19" s="10"/>
      <c r="S19" s="10"/>
      <c r="T19" s="4"/>
    </row>
    <row r="20" spans="2:20" s="14" customFormat="1">
      <c r="F20" s="15"/>
      <c r="G20" s="15"/>
      <c r="H20" s="15"/>
      <c r="J20" s="15"/>
      <c r="L20" s="15"/>
      <c r="M20" s="15"/>
      <c r="R20" s="16"/>
      <c r="S20" s="16"/>
    </row>
    <row r="21" spans="2:20">
      <c r="D21" s="18">
        <f t="shared" ref="D21" si="10">-(B6-F21)/0.001</f>
        <v>-5952.4999999998727</v>
      </c>
      <c r="E21" s="18">
        <f>(C22-G21)/0.01</f>
        <v>-2354.7299999999977</v>
      </c>
      <c r="F21" s="19">
        <v>1978.8475000000001</v>
      </c>
      <c r="G21" s="19">
        <v>269.70729999999998</v>
      </c>
      <c r="I21" s="18">
        <f>J21*3600</f>
        <v>-7213.68</v>
      </c>
      <c r="J21" s="19">
        <v>-2.0038</v>
      </c>
      <c r="L21" s="3">
        <v>36</v>
      </c>
      <c r="N21">
        <v>1000</v>
      </c>
      <c r="O21" s="20">
        <v>-10001500</v>
      </c>
      <c r="P21" t="s">
        <v>39</v>
      </c>
      <c r="R21" s="9" t="s">
        <v>37</v>
      </c>
    </row>
    <row r="22" spans="2:20">
      <c r="B22" s="2">
        <v>1984.8</v>
      </c>
      <c r="C22" s="2">
        <v>246.16</v>
      </c>
      <c r="D22" s="18"/>
      <c r="E22" s="18"/>
      <c r="F22" s="18"/>
      <c r="G22" s="19"/>
      <c r="H22" s="18"/>
      <c r="I22" s="17"/>
      <c r="J22" s="18"/>
      <c r="K22" s="17"/>
      <c r="L22" s="7"/>
      <c r="M22" s="7"/>
      <c r="N22" s="6"/>
      <c r="O22" s="6"/>
      <c r="P22" s="6"/>
      <c r="Q22" s="6"/>
      <c r="R22" s="10" t="s">
        <v>38</v>
      </c>
      <c r="S22" s="10"/>
    </row>
    <row r="23" spans="2:20">
      <c r="B23" s="2">
        <v>1984.8</v>
      </c>
      <c r="C23" s="2">
        <v>246.16</v>
      </c>
      <c r="D23" s="18"/>
      <c r="E23" s="17"/>
      <c r="F23" s="19"/>
      <c r="G23" s="18"/>
      <c r="H23" s="18"/>
      <c r="I23" s="17"/>
      <c r="J23" s="18"/>
      <c r="K23" s="17"/>
      <c r="L23" s="7"/>
      <c r="M23" s="7"/>
      <c r="N23" s="6"/>
      <c r="O23" s="6"/>
      <c r="P23" s="6"/>
      <c r="Q23" s="6"/>
      <c r="R23" s="10" t="s">
        <v>38</v>
      </c>
      <c r="S23" s="10"/>
    </row>
    <row r="24" spans="2:20">
      <c r="B24" s="2">
        <v>1984.8</v>
      </c>
      <c r="C24" s="2">
        <v>246.16</v>
      </c>
      <c r="D24" s="18"/>
      <c r="E24" s="17"/>
      <c r="F24" s="19"/>
      <c r="G24" s="18"/>
      <c r="H24" s="18"/>
      <c r="I24" s="17"/>
      <c r="J24" s="18"/>
      <c r="K24" s="17"/>
      <c r="R24" s="10" t="s">
        <v>38</v>
      </c>
    </row>
    <row r="25" spans="2:20">
      <c r="B25" s="2">
        <v>1984.8</v>
      </c>
      <c r="C25" s="2">
        <v>246.16</v>
      </c>
      <c r="R25" s="10" t="s">
        <v>38</v>
      </c>
    </row>
    <row r="26" spans="2:20">
      <c r="B26" s="2">
        <v>1984.8</v>
      </c>
      <c r="C26" s="2">
        <v>246.16</v>
      </c>
      <c r="R26" s="10" t="s">
        <v>38</v>
      </c>
    </row>
    <row r="27" spans="2:20">
      <c r="B27" s="2">
        <v>1984.8</v>
      </c>
      <c r="C27" s="2">
        <v>246.16</v>
      </c>
      <c r="R27" s="10" t="s">
        <v>38</v>
      </c>
    </row>
    <row r="28" spans="2:20">
      <c r="B28" s="2">
        <v>1984.8</v>
      </c>
      <c r="C28" s="2">
        <v>246.16</v>
      </c>
      <c r="R28" s="9" t="s">
        <v>40</v>
      </c>
    </row>
    <row r="29" spans="2:20">
      <c r="B29" s="2">
        <v>1984.8</v>
      </c>
      <c r="C29" s="2">
        <v>246.16</v>
      </c>
      <c r="R29" s="9" t="s">
        <v>40</v>
      </c>
    </row>
    <row r="30" spans="2:20">
      <c r="B30" s="2">
        <v>1984.8</v>
      </c>
      <c r="C30" s="2">
        <v>246.16</v>
      </c>
      <c r="R30" s="9" t="s">
        <v>40</v>
      </c>
    </row>
    <row r="31" spans="2:20">
      <c r="B31" s="2">
        <v>1984.8</v>
      </c>
      <c r="C31" s="2">
        <v>246.16</v>
      </c>
      <c r="R31" s="9" t="s">
        <v>40</v>
      </c>
    </row>
    <row r="32" spans="2:20">
      <c r="B32" s="2">
        <v>1984.8</v>
      </c>
      <c r="C32" s="2">
        <v>246.16</v>
      </c>
    </row>
    <row r="33" spans="2:3">
      <c r="B33" s="2">
        <v>1984.8</v>
      </c>
      <c r="C33" s="2">
        <v>246.16</v>
      </c>
    </row>
    <row r="34" spans="2:3">
      <c r="B34" s="2">
        <v>1984.8</v>
      </c>
      <c r="C34" s="2">
        <v>246.16</v>
      </c>
    </row>
    <row r="35" spans="2:3">
      <c r="B35" s="2">
        <v>1984.8</v>
      </c>
      <c r="C35" s="2">
        <v>246.16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workbookViewId="0">
      <selection activeCell="O13" sqref="O13"/>
    </sheetView>
  </sheetViews>
  <sheetFormatPr defaultRowHeight="14.4"/>
  <cols>
    <col min="2" max="2" width="11.6640625" style="3" bestFit="1" customWidth="1"/>
  </cols>
  <sheetData>
    <row r="1" spans="4:9">
      <c r="D1">
        <v>14.5</v>
      </c>
      <c r="E1">
        <v>131.25</v>
      </c>
      <c r="H1" t="s">
        <v>18</v>
      </c>
      <c r="I1" s="3" t="s">
        <v>19</v>
      </c>
    </row>
    <row r="2" spans="4:9">
      <c r="D2">
        <v>16</v>
      </c>
      <c r="E2">
        <v>150</v>
      </c>
      <c r="F2" s="3"/>
      <c r="H2">
        <v>244</v>
      </c>
      <c r="I2" s="3">
        <f>-3.22603+0.21154*H2-8.14607*10^(-4)*H2^2+2.22227*10^(-6)*H2^3-3.97447*10^(-9)*H2^4+4.67901*10^(-12)*H2^5-3.58878*10^(-15)*H2^6+1.72643*10^(-18)*H2^7-4.73077*10^(-22)*H2^8+5.6383*10^(-26)*H2^9</f>
        <v>21.458587472728087</v>
      </c>
    </row>
    <row r="3" spans="4:9">
      <c r="D3">
        <v>18</v>
      </c>
      <c r="E3">
        <v>179.5</v>
      </c>
      <c r="I3" s="3"/>
    </row>
    <row r="4" spans="4:9">
      <c r="D4">
        <v>20</v>
      </c>
      <c r="E4">
        <v>214.75</v>
      </c>
      <c r="I4" s="3"/>
    </row>
    <row r="5" spans="4:9">
      <c r="D5">
        <v>23</v>
      </c>
      <c r="E5">
        <v>279.5</v>
      </c>
      <c r="I5" s="3"/>
    </row>
    <row r="6" spans="4:9">
      <c r="D6">
        <v>27</v>
      </c>
      <c r="E6">
        <v>390.75</v>
      </c>
      <c r="I6" s="3"/>
    </row>
    <row r="7" spans="4:9">
      <c r="D7">
        <v>31</v>
      </c>
      <c r="E7">
        <v>531.25</v>
      </c>
      <c r="I7" s="3"/>
    </row>
    <row r="8" spans="4:9">
      <c r="D8">
        <v>35</v>
      </c>
      <c r="E8">
        <v>699.25</v>
      </c>
      <c r="I8" s="3"/>
    </row>
    <row r="9" spans="4:9">
      <c r="D9">
        <v>40</v>
      </c>
      <c r="E9">
        <v>929.75</v>
      </c>
    </row>
    <row r="10" spans="4:9">
      <c r="D10">
        <v>45</v>
      </c>
      <c r="E10">
        <v>1160.25</v>
      </c>
    </row>
    <row r="11" spans="4:9">
      <c r="D11">
        <v>50</v>
      </c>
      <c r="E11">
        <v>1359.75</v>
      </c>
    </row>
    <row r="12" spans="4:9">
      <c r="D12">
        <v>55</v>
      </c>
      <c r="E12">
        <v>1523.5</v>
      </c>
    </row>
    <row r="13" spans="4:9">
      <c r="D13">
        <v>60</v>
      </c>
      <c r="E13">
        <v>1640.75</v>
      </c>
    </row>
    <row r="14" spans="4:9">
      <c r="D14">
        <v>65</v>
      </c>
      <c r="E14">
        <v>1719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通量</vt:lpstr>
      <vt:lpstr>谱仪CCD计算</vt:lpstr>
      <vt:lpstr>EPU-GAP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2022-01-02T09:29:13Z</dcterms:modified>
</cp:coreProperties>
</file>