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rg\21school\c#_piscine\Day00\"/>
    </mc:Choice>
  </mc:AlternateContent>
  <bookViews>
    <workbookView xWindow="0" yWindow="0" windowWidth="6810" windowHeight="1725" activeTab="1"/>
  </bookViews>
  <sheets>
    <sheet name="Уменьшение платежа" sheetId="1" r:id="rId1"/>
    <sheet name="Уменьшение сро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 s="1"/>
  <c r="H10" i="1" s="1"/>
  <c r="H11" i="1" s="1"/>
  <c r="H12" i="1" s="1"/>
  <c r="H13" i="1" s="1"/>
  <c r="B9" i="1"/>
  <c r="B10" i="1"/>
  <c r="B11" i="1"/>
  <c r="B12" i="1"/>
  <c r="B13" i="1"/>
  <c r="B8" i="1"/>
  <c r="E4" i="1"/>
  <c r="E3" i="1"/>
  <c r="G13" i="1"/>
  <c r="C3" i="1"/>
  <c r="B3" i="1"/>
  <c r="B4" i="1"/>
  <c r="B5" i="1"/>
  <c r="B6" i="1" s="1"/>
  <c r="D3" i="1"/>
  <c r="C3" i="2"/>
  <c r="D3" i="2"/>
  <c r="B3" i="2" l="1"/>
  <c r="G12" i="2"/>
  <c r="G11" i="2"/>
  <c r="G10" i="2"/>
  <c r="G9" i="2"/>
  <c r="K8" i="2"/>
  <c r="B2" i="2" s="1"/>
  <c r="G8" i="2"/>
  <c r="G7" i="2"/>
  <c r="G6" i="2"/>
  <c r="G5" i="2"/>
  <c r="G4" i="2"/>
  <c r="G3" i="2"/>
  <c r="E3" i="2" s="1"/>
  <c r="E2" i="2"/>
  <c r="C2" i="2"/>
  <c r="B2" i="1"/>
  <c r="G4" i="1"/>
  <c r="G5" i="1"/>
  <c r="G6" i="1"/>
  <c r="G7" i="1"/>
  <c r="G8" i="1"/>
  <c r="G9" i="1"/>
  <c r="G10" i="1"/>
  <c r="G11" i="1"/>
  <c r="G12" i="1"/>
  <c r="G3" i="1"/>
  <c r="E2" i="1"/>
  <c r="K8" i="1"/>
  <c r="C2" i="1"/>
  <c r="H3" i="2" l="1"/>
  <c r="D4" i="1"/>
  <c r="C4" i="1" s="1"/>
  <c r="B4" i="2"/>
  <c r="D4" i="2"/>
  <c r="D5" i="1" l="1"/>
  <c r="C5" i="1" s="1"/>
  <c r="C4" i="2"/>
  <c r="E4" i="2" s="1"/>
  <c r="H4" i="2" l="1"/>
  <c r="E5" i="1"/>
  <c r="B5" i="2"/>
  <c r="D5" i="2"/>
  <c r="D6" i="1" l="1"/>
  <c r="C6" i="1" s="1"/>
  <c r="C5" i="2"/>
  <c r="E5" i="2" s="1"/>
  <c r="H5" i="2" l="1"/>
  <c r="E6" i="1"/>
  <c r="B6" i="2"/>
  <c r="D6" i="2"/>
  <c r="D7" i="1" l="1"/>
  <c r="C7" i="1" s="1"/>
  <c r="C6" i="2"/>
  <c r="E6" i="2" s="1"/>
  <c r="H6" i="2" l="1"/>
  <c r="E7" i="1"/>
  <c r="B7" i="2"/>
  <c r="D7" i="2"/>
  <c r="B7" i="1"/>
  <c r="D8" i="1" l="1"/>
  <c r="C8" i="1" s="1"/>
  <c r="C7" i="2"/>
  <c r="E7" i="2" s="1"/>
  <c r="H7" i="2" l="1"/>
  <c r="E8" i="1"/>
  <c r="D9" i="1"/>
  <c r="C9" i="1" s="1"/>
  <c r="B8" i="2"/>
  <c r="D8" i="2"/>
  <c r="E9" i="1" l="1"/>
  <c r="C8" i="2"/>
  <c r="E8" i="2" s="1"/>
  <c r="H8" i="2" l="1"/>
  <c r="D10" i="1"/>
  <c r="C10" i="1" s="1"/>
  <c r="B9" i="2"/>
  <c r="D9" i="2"/>
  <c r="E10" i="1" l="1"/>
  <c r="C9" i="2"/>
  <c r="E9" i="2" s="1"/>
  <c r="D11" i="1"/>
  <c r="C11" i="1" s="1"/>
  <c r="H9" i="2" l="1"/>
  <c r="E11" i="1"/>
  <c r="B10" i="2"/>
  <c r="D10" i="2"/>
  <c r="C10" i="2" l="1"/>
  <c r="E10" i="2" s="1"/>
  <c r="D12" i="1"/>
  <c r="C12" i="1" s="1"/>
  <c r="H10" i="2" l="1"/>
  <c r="E12" i="1"/>
  <c r="D11" i="2"/>
  <c r="B11" i="2"/>
  <c r="D13" i="1"/>
  <c r="C13" i="1" s="1"/>
  <c r="E13" i="1" l="1"/>
  <c r="C11" i="2"/>
  <c r="E11" i="2" l="1"/>
  <c r="D12" i="2" s="1"/>
  <c r="B12" i="2" l="1"/>
  <c r="C12" i="2" s="1"/>
  <c r="E12" i="2" s="1"/>
  <c r="H11" i="2"/>
  <c r="H12" i="2" l="1"/>
  <c r="H13" i="2" s="1"/>
</calcChain>
</file>

<file path=xl/sharedStrings.xml><?xml version="1.0" encoding="utf-8"?>
<sst xmlns="http://schemas.openxmlformats.org/spreadsheetml/2006/main" count="28" uniqueCount="14">
  <si>
    <t>Дата</t>
  </si>
  <si>
    <t>Платёж</t>
  </si>
  <si>
    <t>ОД</t>
  </si>
  <si>
    <t>Проценты</t>
  </si>
  <si>
    <t>Остаток долга</t>
  </si>
  <si>
    <t>sum</t>
  </si>
  <si>
    <t>rate</t>
  </si>
  <si>
    <t>term</t>
  </si>
  <si>
    <t>selectedMonth</t>
  </si>
  <si>
    <t>payment</t>
  </si>
  <si>
    <t>i</t>
  </si>
  <si>
    <t>Досрочный платёж</t>
  </si>
  <si>
    <t>№</t>
  </si>
  <si>
    <t>Сумма платежей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</si>
</sst>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3" sqref="H13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0.5703125" bestFit="1" customWidth="1"/>
    <col min="4" max="4" width="10.28515625" bestFit="1" customWidth="1"/>
    <col min="5" max="5" width="13.85546875" bestFit="1" customWidth="1"/>
    <col min="6" max="6" width="3.140625" bestFit="1" customWidth="1"/>
    <col min="7" max="7" width="18.85546875" bestFit="1" customWidth="1"/>
    <col min="8" max="8" width="10.5703125" bestFit="1" customWidth="1"/>
    <col min="9" max="9" width="18.42578125" customWidth="1"/>
    <col min="10" max="10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11</v>
      </c>
      <c r="H1" t="s">
        <v>13</v>
      </c>
    </row>
    <row r="2" spans="1:11" x14ac:dyDescent="0.25">
      <c r="A2" s="1">
        <v>44317</v>
      </c>
      <c r="B2">
        <f>K2*K$8*(1+K$8)^K4/((1+K$8)^K4-1)</f>
        <v>105582.07655117115</v>
      </c>
      <c r="C2" s="3">
        <f>K2</f>
        <v>1000000</v>
      </c>
      <c r="D2" s="3"/>
      <c r="E2" s="3">
        <f>C2</f>
        <v>1000000</v>
      </c>
      <c r="F2" s="2"/>
      <c r="H2">
        <v>0</v>
      </c>
      <c r="J2" t="s">
        <v>5</v>
      </c>
      <c r="K2">
        <v>1000000</v>
      </c>
    </row>
    <row r="3" spans="1:11" x14ac:dyDescent="0.25">
      <c r="A3" s="1">
        <v>44348</v>
      </c>
      <c r="B3">
        <f t="shared" ref="B3:B5" si="0">IF(G3&gt;0,E3*K$8*(1+K$8)^(K$4-F3)/((1+K$8)^(K$4-F3)-1),B2)</f>
        <v>105582.07655117115</v>
      </c>
      <c r="C3" s="3">
        <f>MIN(B2-D3,E2)</f>
        <v>95390.295729253339</v>
      </c>
      <c r="D3" s="3">
        <f t="shared" ref="D3:D6" si="1">E2*K$3/100*(A3-A2)/365</f>
        <v>10191.780821917808</v>
      </c>
      <c r="E3" s="3">
        <f>E2-C3-G3</f>
        <v>904609.70427074668</v>
      </c>
      <c r="F3">
        <v>1</v>
      </c>
      <c r="G3">
        <f>IF(F3=K$5,K$6,0)</f>
        <v>0</v>
      </c>
      <c r="H3" s="3">
        <f t="shared" ref="H3:H12" si="2">H2+C3+IF(E3&gt;0,D3,0)+G3</f>
        <v>105582.07655117115</v>
      </c>
      <c r="J3" t="s">
        <v>6</v>
      </c>
      <c r="K3">
        <v>12</v>
      </c>
    </row>
    <row r="4" spans="1:11" x14ac:dyDescent="0.25">
      <c r="A4" s="1">
        <v>44378</v>
      </c>
      <c r="B4">
        <f t="shared" si="0"/>
        <v>105582.07655117115</v>
      </c>
      <c r="C4" s="3">
        <f>MIN(B3-D4,E3)</f>
        <v>96659.898646035013</v>
      </c>
      <c r="D4" s="3">
        <f t="shared" si="1"/>
        <v>8922.1779051361318</v>
      </c>
      <c r="E4" s="3">
        <f t="shared" ref="E4:E13" si="3">E3-C4-G4</f>
        <v>807949.80562471168</v>
      </c>
      <c r="F4">
        <v>2</v>
      </c>
      <c r="G4">
        <f t="shared" ref="G4:G12" si="4">IF(F4=K$5,K$6,0)</f>
        <v>0</v>
      </c>
      <c r="H4" s="3">
        <f t="shared" si="2"/>
        <v>211164.1531023423</v>
      </c>
      <c r="J4" t="s">
        <v>7</v>
      </c>
      <c r="K4">
        <v>10</v>
      </c>
    </row>
    <row r="5" spans="1:11" x14ac:dyDescent="0.25">
      <c r="A5" s="1">
        <v>44409</v>
      </c>
      <c r="B5">
        <f t="shared" si="0"/>
        <v>105582.07655117115</v>
      </c>
      <c r="C5" s="3">
        <f t="shared" ref="C5:C12" si="5">MIN(B4-D5,E4)</f>
        <v>97347.629217132999</v>
      </c>
      <c r="D5" s="3">
        <f t="shared" si="1"/>
        <v>8234.4473340381555</v>
      </c>
      <c r="E5" s="3">
        <f t="shared" si="3"/>
        <v>710602.17640757863</v>
      </c>
      <c r="F5">
        <v>3</v>
      </c>
      <c r="G5">
        <f t="shared" si="4"/>
        <v>0</v>
      </c>
      <c r="H5" s="3">
        <f t="shared" si="2"/>
        <v>316746.22965351347</v>
      </c>
      <c r="J5" t="s">
        <v>8</v>
      </c>
      <c r="K5">
        <v>5</v>
      </c>
    </row>
    <row r="6" spans="1:11" x14ac:dyDescent="0.25">
      <c r="A6" s="1">
        <v>44440</v>
      </c>
      <c r="B6">
        <f>IF(G6&gt;0,E6*K$8*(1+K$8)^(K$4-F6)/((1+K$8)^(K$4-F6)-1),B5)</f>
        <v>105582.07655117115</v>
      </c>
      <c r="C6" s="3">
        <f t="shared" si="5"/>
        <v>98339.77491764733</v>
      </c>
      <c r="D6" s="3">
        <f t="shared" si="1"/>
        <v>7242.3016335238162</v>
      </c>
      <c r="E6" s="3">
        <f t="shared" si="3"/>
        <v>612262.40148993128</v>
      </c>
      <c r="F6">
        <v>4</v>
      </c>
      <c r="G6">
        <f t="shared" si="4"/>
        <v>0</v>
      </c>
      <c r="H6" s="3">
        <f t="shared" si="2"/>
        <v>422328.3062046846</v>
      </c>
      <c r="J6" t="s">
        <v>9</v>
      </c>
      <c r="K6">
        <v>100000</v>
      </c>
    </row>
    <row r="7" spans="1:11" x14ac:dyDescent="0.25">
      <c r="A7" s="1">
        <v>44470</v>
      </c>
      <c r="B7">
        <f>IF(G7&gt;0,E7*K$8*(1+K$8)^(K$4-F7)/((1+K$8)^(K$4-F7)-1),B6)</f>
        <v>85036.556003459846</v>
      </c>
      <c r="C7" s="3">
        <f t="shared" si="5"/>
        <v>99543.324098119774</v>
      </c>
      <c r="D7" s="3">
        <f>E6*K$3/100*(A7-A6)/365</f>
        <v>6038.7524530513774</v>
      </c>
      <c r="E7" s="3">
        <f t="shared" si="3"/>
        <v>412719.07739181153</v>
      </c>
      <c r="F7">
        <v>5</v>
      </c>
      <c r="G7">
        <f t="shared" si="4"/>
        <v>100000</v>
      </c>
      <c r="H7" s="3">
        <f t="shared" si="2"/>
        <v>627910.3827558558</v>
      </c>
    </row>
    <row r="8" spans="1:11" x14ac:dyDescent="0.25">
      <c r="A8" s="1">
        <v>44501</v>
      </c>
      <c r="B8">
        <f>IF(G8&gt;0,E8*K$8*(1+K$8)^(K$4-F8)/((1+K$8)^(K$4-F8)-1),B7)</f>
        <v>85036.556003459846</v>
      </c>
      <c r="C8" s="3">
        <f t="shared" si="5"/>
        <v>80830.213625658376</v>
      </c>
      <c r="D8" s="3">
        <f t="shared" ref="D8:D12" si="6">E7*K$3/100*(A8-A7)/365</f>
        <v>4206.3423778014758</v>
      </c>
      <c r="E8" s="3">
        <f t="shared" si="3"/>
        <v>331888.86376615317</v>
      </c>
      <c r="F8">
        <v>6</v>
      </c>
      <c r="G8">
        <f t="shared" si="4"/>
        <v>0</v>
      </c>
      <c r="H8" s="3">
        <f t="shared" si="2"/>
        <v>712946.93875931564</v>
      </c>
      <c r="J8" t="s">
        <v>10</v>
      </c>
      <c r="K8">
        <f>K3/12/100</f>
        <v>0.01</v>
      </c>
    </row>
    <row r="9" spans="1:11" x14ac:dyDescent="0.25">
      <c r="A9" s="1">
        <v>44531</v>
      </c>
      <c r="B9">
        <f t="shared" ref="B9:B13" si="7">IF(G9&gt;0,E9*K$8*(1+K$8)^(K$4-F9)/((1+K$8)^(K$4-F9)-1),B8)</f>
        <v>85036.556003459846</v>
      </c>
      <c r="C9" s="3">
        <f t="shared" si="5"/>
        <v>81763.131593711485</v>
      </c>
      <c r="D9" s="3">
        <f t="shared" si="6"/>
        <v>3273.4244097483602</v>
      </c>
      <c r="E9" s="3">
        <f t="shared" si="3"/>
        <v>250125.73217244167</v>
      </c>
      <c r="F9">
        <v>7</v>
      </c>
      <c r="G9">
        <f t="shared" si="4"/>
        <v>0</v>
      </c>
      <c r="H9" s="3">
        <f t="shared" si="2"/>
        <v>797983.49476277549</v>
      </c>
    </row>
    <row r="10" spans="1:11" x14ac:dyDescent="0.25">
      <c r="A10" s="1">
        <v>44562</v>
      </c>
      <c r="B10">
        <f t="shared" si="7"/>
        <v>85036.556003459846</v>
      </c>
      <c r="C10" s="3">
        <f t="shared" si="5"/>
        <v>82487.329363236611</v>
      </c>
      <c r="D10" s="3">
        <f t="shared" si="6"/>
        <v>2549.2266402232412</v>
      </c>
      <c r="E10" s="3">
        <f t="shared" si="3"/>
        <v>167638.40280920506</v>
      </c>
      <c r="F10">
        <v>8</v>
      </c>
      <c r="G10">
        <f t="shared" si="4"/>
        <v>0</v>
      </c>
      <c r="H10" s="3">
        <f t="shared" si="2"/>
        <v>883020.05076623545</v>
      </c>
    </row>
    <row r="11" spans="1:11" x14ac:dyDescent="0.25">
      <c r="A11" s="1">
        <v>44593</v>
      </c>
      <c r="B11">
        <f t="shared" si="7"/>
        <v>85036.556003459846</v>
      </c>
      <c r="C11" s="3">
        <f t="shared" si="5"/>
        <v>83328.022144692062</v>
      </c>
      <c r="D11" s="3">
        <f t="shared" si="6"/>
        <v>1708.5338587677888</v>
      </c>
      <c r="E11" s="3">
        <f t="shared" si="3"/>
        <v>84310.380664512995</v>
      </c>
      <c r="F11">
        <v>9</v>
      </c>
      <c r="G11">
        <f t="shared" si="4"/>
        <v>0</v>
      </c>
      <c r="H11" s="3">
        <f t="shared" si="2"/>
        <v>968056.6067696953</v>
      </c>
    </row>
    <row r="12" spans="1:11" x14ac:dyDescent="0.25">
      <c r="A12" s="1">
        <v>44621</v>
      </c>
      <c r="B12">
        <f t="shared" si="7"/>
        <v>85036.556003459846</v>
      </c>
      <c r="C12" s="3">
        <f t="shared" si="5"/>
        <v>84260.438526657759</v>
      </c>
      <c r="D12" s="3">
        <f t="shared" si="6"/>
        <v>776.11747680209214</v>
      </c>
      <c r="E12" s="3">
        <f t="shared" si="3"/>
        <v>49.942137855236069</v>
      </c>
      <c r="F12">
        <v>10</v>
      </c>
      <c r="G12">
        <f t="shared" si="4"/>
        <v>0</v>
      </c>
      <c r="H12" s="3">
        <f t="shared" si="2"/>
        <v>1053093.1627731551</v>
      </c>
    </row>
    <row r="13" spans="1:11" x14ac:dyDescent="0.25">
      <c r="A13" s="1">
        <v>44652</v>
      </c>
      <c r="B13">
        <f t="shared" si="7"/>
        <v>85036.556003459846</v>
      </c>
      <c r="C13" s="3">
        <f t="shared" ref="C13" si="8">MIN(B12-D13,E12)</f>
        <v>49.942137855236069</v>
      </c>
      <c r="D13" s="3">
        <f t="shared" ref="D13" si="9">E12*K$3/100*(A13-A12)/365</f>
        <v>0.50899932279857041</v>
      </c>
      <c r="E13" s="3">
        <f t="shared" si="3"/>
        <v>0</v>
      </c>
      <c r="F13">
        <v>11</v>
      </c>
      <c r="G13">
        <f t="shared" ref="G13" si="10">IF(F13=K$5,K$6,0)</f>
        <v>0</v>
      </c>
      <c r="H13" s="3">
        <f>H12+C13+IF(E13&gt;0,D13,0)+G13</f>
        <v>1053143.1049110105</v>
      </c>
    </row>
    <row r="14" spans="1:11" x14ac:dyDescent="0.25">
      <c r="H14" s="3">
        <f>H13-K2</f>
        <v>53143.10491101048</v>
      </c>
    </row>
    <row r="15" spans="1:11" x14ac:dyDescent="0.25">
      <c r="E15" s="3"/>
      <c r="H15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0.5703125" bestFit="1" customWidth="1"/>
    <col min="4" max="4" width="10.28515625" bestFit="1" customWidth="1"/>
    <col min="5" max="5" width="13.85546875" bestFit="1" customWidth="1"/>
    <col min="6" max="6" width="3.140625" bestFit="1" customWidth="1"/>
    <col min="7" max="7" width="18.85546875" bestFit="1" customWidth="1"/>
    <col min="8" max="8" width="10.5703125" bestFit="1" customWidth="1"/>
    <col min="9" max="9" width="18.42578125" customWidth="1"/>
    <col min="10" max="10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11</v>
      </c>
      <c r="H1" t="s">
        <v>13</v>
      </c>
    </row>
    <row r="2" spans="1:11" x14ac:dyDescent="0.25">
      <c r="A2" s="1">
        <v>44317</v>
      </c>
      <c r="B2">
        <f>K2*K$8*(1+K$8)^K4/((1+K$8)^K4-1)</f>
        <v>105582.07655117115</v>
      </c>
      <c r="C2" s="3">
        <f>K2</f>
        <v>1000000</v>
      </c>
      <c r="D2" s="3"/>
      <c r="E2" s="3">
        <f>C2</f>
        <v>1000000</v>
      </c>
      <c r="F2" s="2"/>
      <c r="H2">
        <v>0</v>
      </c>
      <c r="J2" t="s">
        <v>5</v>
      </c>
      <c r="K2">
        <v>1000000</v>
      </c>
    </row>
    <row r="3" spans="1:11" x14ac:dyDescent="0.25">
      <c r="A3" s="1">
        <v>44348</v>
      </c>
      <c r="B3">
        <f>IF(E2&gt;0,B2,0)</f>
        <v>105582.07655117115</v>
      </c>
      <c r="C3" s="3">
        <f t="shared" ref="C3:C10" si="0">MIN(B3-D3,E2)</f>
        <v>95390.295729253339</v>
      </c>
      <c r="D3" s="3">
        <f t="shared" ref="D3:D6" si="1">E2*K$3/100*(A3-A2)/365</f>
        <v>10191.780821917808</v>
      </c>
      <c r="E3" s="3">
        <f>E2-C3-G3</f>
        <v>904609.70427074668</v>
      </c>
      <c r="F3">
        <v>1</v>
      </c>
      <c r="G3">
        <f>IF(F3=K$5,K$6,0)</f>
        <v>0</v>
      </c>
      <c r="H3" s="3">
        <f t="shared" ref="H3:H11" si="2">H2+C3+IF(E3&gt;0,D3,0)+G3</f>
        <v>105582.07655117115</v>
      </c>
      <c r="J3" t="s">
        <v>6</v>
      </c>
      <c r="K3">
        <v>12</v>
      </c>
    </row>
    <row r="4" spans="1:11" x14ac:dyDescent="0.25">
      <c r="A4" s="1">
        <v>44378</v>
      </c>
      <c r="B4">
        <f t="shared" ref="B4:B12" si="3">IF(E3&gt;0,B3,0)</f>
        <v>105582.07655117115</v>
      </c>
      <c r="C4" s="3">
        <f t="shared" si="0"/>
        <v>96659.898646035013</v>
      </c>
      <c r="D4" s="3">
        <f t="shared" si="1"/>
        <v>8922.1779051361318</v>
      </c>
      <c r="E4" s="3">
        <f t="shared" ref="E4:E12" si="4">E3-C4-G4</f>
        <v>807949.80562471168</v>
      </c>
      <c r="F4">
        <v>2</v>
      </c>
      <c r="G4">
        <f t="shared" ref="G4:G12" si="5">IF(F4=K$5,K$6,0)</f>
        <v>0</v>
      </c>
      <c r="H4" s="3">
        <f t="shared" si="2"/>
        <v>211164.1531023423</v>
      </c>
      <c r="J4" t="s">
        <v>7</v>
      </c>
      <c r="K4">
        <v>10</v>
      </c>
    </row>
    <row r="5" spans="1:11" x14ac:dyDescent="0.25">
      <c r="A5" s="1">
        <v>44409</v>
      </c>
      <c r="B5">
        <f t="shared" si="3"/>
        <v>105582.07655117115</v>
      </c>
      <c r="C5" s="3">
        <f t="shared" si="0"/>
        <v>97347.629217132999</v>
      </c>
      <c r="D5" s="3">
        <f t="shared" si="1"/>
        <v>8234.4473340381555</v>
      </c>
      <c r="E5" s="3">
        <f t="shared" si="4"/>
        <v>710602.17640757863</v>
      </c>
      <c r="F5">
        <v>3</v>
      </c>
      <c r="G5">
        <f t="shared" si="5"/>
        <v>0</v>
      </c>
      <c r="H5" s="3">
        <f t="shared" si="2"/>
        <v>316746.22965351347</v>
      </c>
      <c r="J5" t="s">
        <v>8</v>
      </c>
      <c r="K5">
        <v>5</v>
      </c>
    </row>
    <row r="6" spans="1:11" x14ac:dyDescent="0.25">
      <c r="A6" s="1">
        <v>44440</v>
      </c>
      <c r="B6">
        <f t="shared" si="3"/>
        <v>105582.07655117115</v>
      </c>
      <c r="C6" s="3">
        <f t="shared" si="0"/>
        <v>98339.77491764733</v>
      </c>
      <c r="D6" s="3">
        <f t="shared" si="1"/>
        <v>7242.3016335238162</v>
      </c>
      <c r="E6" s="3">
        <f t="shared" si="4"/>
        <v>612262.40148993128</v>
      </c>
      <c r="F6">
        <v>4</v>
      </c>
      <c r="G6">
        <f t="shared" si="5"/>
        <v>0</v>
      </c>
      <c r="H6" s="3">
        <f t="shared" si="2"/>
        <v>422328.3062046846</v>
      </c>
      <c r="J6" t="s">
        <v>9</v>
      </c>
      <c r="K6">
        <v>100000</v>
      </c>
    </row>
    <row r="7" spans="1:11" x14ac:dyDescent="0.25">
      <c r="A7" s="1">
        <v>44470</v>
      </c>
      <c r="B7">
        <f t="shared" si="3"/>
        <v>105582.07655117115</v>
      </c>
      <c r="C7" s="3">
        <f t="shared" si="0"/>
        <v>99543.324098119774</v>
      </c>
      <c r="D7" s="3">
        <f>E6*K$3/100*(A7-A6)/365</f>
        <v>6038.7524530513774</v>
      </c>
      <c r="E7" s="3">
        <f t="shared" si="4"/>
        <v>412719.07739181153</v>
      </c>
      <c r="F7">
        <v>5</v>
      </c>
      <c r="G7">
        <f t="shared" si="5"/>
        <v>100000</v>
      </c>
      <c r="H7" s="3">
        <f t="shared" si="2"/>
        <v>627910.3827558558</v>
      </c>
    </row>
    <row r="8" spans="1:11" x14ac:dyDescent="0.25">
      <c r="A8" s="1">
        <v>44501</v>
      </c>
      <c r="B8">
        <f t="shared" si="3"/>
        <v>105582.07655117115</v>
      </c>
      <c r="C8" s="3">
        <f t="shared" si="0"/>
        <v>101375.73417336968</v>
      </c>
      <c r="D8" s="3">
        <f t="shared" ref="D8:D12" si="6">E7*K$3/100*(A8-A7)/365</f>
        <v>4206.3423778014758</v>
      </c>
      <c r="E8" s="3">
        <f t="shared" si="4"/>
        <v>311343.34321844182</v>
      </c>
      <c r="F8">
        <v>6</v>
      </c>
      <c r="G8">
        <f t="shared" si="5"/>
        <v>0</v>
      </c>
      <c r="H8" s="3">
        <f t="shared" si="2"/>
        <v>733492.45930702693</v>
      </c>
      <c r="J8" t="s">
        <v>10</v>
      </c>
      <c r="K8">
        <f>K3/12/100</f>
        <v>0.01</v>
      </c>
    </row>
    <row r="9" spans="1:11" x14ac:dyDescent="0.25">
      <c r="A9" s="1">
        <v>44531</v>
      </c>
      <c r="B9">
        <f t="shared" si="3"/>
        <v>105582.07655117115</v>
      </c>
      <c r="C9" s="3">
        <f t="shared" si="0"/>
        <v>102511.29289203035</v>
      </c>
      <c r="D9" s="3">
        <f t="shared" si="6"/>
        <v>3070.7836591407959</v>
      </c>
      <c r="E9" s="3">
        <f t="shared" si="4"/>
        <v>208832.05032641147</v>
      </c>
      <c r="F9">
        <v>7</v>
      </c>
      <c r="G9">
        <f t="shared" si="5"/>
        <v>0</v>
      </c>
      <c r="H9" s="3">
        <f t="shared" si="2"/>
        <v>839074.53585819807</v>
      </c>
    </row>
    <row r="10" spans="1:11" x14ac:dyDescent="0.25">
      <c r="A10" s="1">
        <v>44562</v>
      </c>
      <c r="B10">
        <f t="shared" si="3"/>
        <v>105582.07655117115</v>
      </c>
      <c r="C10" s="3">
        <f t="shared" si="0"/>
        <v>103453.70606565266</v>
      </c>
      <c r="D10" s="3">
        <f t="shared" si="6"/>
        <v>2128.3704855184947</v>
      </c>
      <c r="E10" s="3">
        <f t="shared" si="4"/>
        <v>105378.34426075881</v>
      </c>
      <c r="F10">
        <v>8</v>
      </c>
      <c r="G10">
        <f t="shared" si="5"/>
        <v>0</v>
      </c>
      <c r="H10" s="3">
        <f t="shared" si="2"/>
        <v>944656.61240936921</v>
      </c>
    </row>
    <row r="11" spans="1:11" x14ac:dyDescent="0.25">
      <c r="A11" s="1">
        <v>44593</v>
      </c>
      <c r="B11">
        <f t="shared" si="3"/>
        <v>105582.07655117115</v>
      </c>
      <c r="C11" s="3">
        <f>MIN(B11-D11,E10)</f>
        <v>104508.08356308889</v>
      </c>
      <c r="D11" s="3">
        <f t="shared" si="6"/>
        <v>1073.9929880822542</v>
      </c>
      <c r="E11" s="3">
        <f t="shared" si="4"/>
        <v>870.26069766991714</v>
      </c>
      <c r="F11">
        <v>9</v>
      </c>
      <c r="G11">
        <f t="shared" si="5"/>
        <v>0</v>
      </c>
      <c r="H11" s="3">
        <f t="shared" si="2"/>
        <v>1050238.6889605403</v>
      </c>
    </row>
    <row r="12" spans="1:11" x14ac:dyDescent="0.25">
      <c r="A12" s="1">
        <v>44621</v>
      </c>
      <c r="B12">
        <f t="shared" si="3"/>
        <v>105582.07655117115</v>
      </c>
      <c r="C12" s="3">
        <f>MIN(B12-D12,E11)</f>
        <v>870.26069766991714</v>
      </c>
      <c r="D12" s="3">
        <f t="shared" si="6"/>
        <v>8.011166970331292</v>
      </c>
      <c r="E12" s="3">
        <f t="shared" si="4"/>
        <v>0</v>
      </c>
      <c r="F12">
        <v>10</v>
      </c>
      <c r="G12">
        <f t="shared" si="5"/>
        <v>0</v>
      </c>
      <c r="H12" s="3">
        <f>H11+C12+IF(E12&gt;0,D12,0)+G12</f>
        <v>1051108.9496582102</v>
      </c>
    </row>
    <row r="13" spans="1:11" x14ac:dyDescent="0.25">
      <c r="A13" s="1"/>
      <c r="H13" s="3">
        <f>H12-K2</f>
        <v>51108.949658210156</v>
      </c>
    </row>
    <row r="14" spans="1:11" x14ac:dyDescent="0.25">
      <c r="H14" s="3"/>
    </row>
    <row r="15" spans="1:11" x14ac:dyDescent="0.25">
      <c r="E1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Уменьшение платежа</vt:lpstr>
      <vt:lpstr>Уменьшение срока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2021-05-21T05:11:46Z</dcterms:created>
  <dcterms:modified xsi:type="dcterms:W3CDTF">2021-05-22T12:21:55Z</dcterms:modified>
</cp:coreProperties>
</file>