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rg\21school\c#_piscine\"/>
    </mc:Choice>
  </mc:AlternateContent>
  <bookViews>
    <workbookView xWindow="0" yWindow="0" windowWidth="16170" windowHeight="9300" activeTab="1"/>
  </bookViews>
  <sheets>
    <sheet name="Уменьшение суммы" sheetId="1" r:id="rId1"/>
    <sheet name="Уменьшение срок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2" l="1"/>
  <c r="B4" i="2"/>
  <c r="B3" i="2"/>
  <c r="G12" i="2"/>
  <c r="G11" i="2"/>
  <c r="G10" i="2"/>
  <c r="G9" i="2"/>
  <c r="K8" i="2"/>
  <c r="B2" i="2" s="1"/>
  <c r="G8" i="2"/>
  <c r="G7" i="2"/>
  <c r="G6" i="2"/>
  <c r="G5" i="2"/>
  <c r="G4" i="2"/>
  <c r="G3" i="2"/>
  <c r="E2" i="2"/>
  <c r="D3" i="2" s="1"/>
  <c r="C2" i="2"/>
  <c r="B2" i="1"/>
  <c r="G4" i="1"/>
  <c r="G5" i="1"/>
  <c r="G6" i="1"/>
  <c r="G7" i="1"/>
  <c r="G8" i="1"/>
  <c r="G9" i="1"/>
  <c r="G10" i="1"/>
  <c r="G11" i="1"/>
  <c r="G12" i="1"/>
  <c r="G3" i="1"/>
  <c r="B3" i="1" s="1"/>
  <c r="H3" i="1" s="1"/>
  <c r="E2" i="1"/>
  <c r="K8" i="1"/>
  <c r="C2" i="1"/>
  <c r="D3" i="1" l="1"/>
  <c r="C3" i="1" s="1"/>
  <c r="E3" i="1" s="1"/>
  <c r="B4" i="1" s="1"/>
  <c r="H4" i="1" s="1"/>
  <c r="H3" i="2"/>
  <c r="H4" i="2" s="1"/>
  <c r="C3" i="2"/>
  <c r="E3" i="2" s="1"/>
  <c r="D4" i="1" l="1"/>
  <c r="C4" i="1" s="1"/>
  <c r="E4" i="1" s="1"/>
  <c r="B5" i="1" s="1"/>
  <c r="H5" i="1" s="1"/>
  <c r="D4" i="2"/>
  <c r="C4" i="2"/>
  <c r="E4" i="2" s="1"/>
  <c r="B5" i="2" s="1"/>
  <c r="D5" i="2" l="1"/>
  <c r="C5" i="2"/>
  <c r="E5" i="2" s="1"/>
  <c r="B6" i="2" s="1"/>
  <c r="H5" i="2"/>
  <c r="H6" i="2" s="1"/>
  <c r="D5" i="1"/>
  <c r="D6" i="2" l="1"/>
  <c r="C6" i="2" s="1"/>
  <c r="E6" i="2" s="1"/>
  <c r="B7" i="2" s="1"/>
  <c r="C5" i="1"/>
  <c r="E5" i="1" s="1"/>
  <c r="B6" i="1" s="1"/>
  <c r="H6" i="1" s="1"/>
  <c r="D7" i="2" l="1"/>
  <c r="D6" i="1"/>
  <c r="C6" i="1" s="1"/>
  <c r="E6" i="1" s="1"/>
  <c r="B7" i="1" l="1"/>
  <c r="C7" i="2"/>
  <c r="E7" i="2" s="1"/>
  <c r="B8" i="2" s="1"/>
  <c r="H7" i="2"/>
  <c r="H8" i="2" s="1"/>
  <c r="D7" i="1"/>
  <c r="H7" i="1" l="1"/>
  <c r="D8" i="2"/>
  <c r="C8" i="2" s="1"/>
  <c r="E8" i="2" s="1"/>
  <c r="B9" i="2" s="1"/>
  <c r="C7" i="1"/>
  <c r="D9" i="2" l="1"/>
  <c r="C9" i="2" s="1"/>
  <c r="E9" i="2" s="1"/>
  <c r="B10" i="2" s="1"/>
  <c r="H9" i="2"/>
  <c r="H10" i="2" s="1"/>
  <c r="E7" i="1"/>
  <c r="B8" i="1" s="1"/>
  <c r="B9" i="1" s="1"/>
  <c r="H8" i="1" l="1"/>
  <c r="H9" i="1" s="1"/>
  <c r="D10" i="2"/>
  <c r="C10" i="2" s="1"/>
  <c r="E10" i="2" s="1"/>
  <c r="B11" i="2" s="1"/>
  <c r="D8" i="1"/>
  <c r="C8" i="1" s="1"/>
  <c r="E8" i="1" s="1"/>
  <c r="D11" i="2" l="1"/>
  <c r="C11" i="2" s="1"/>
  <c r="E11" i="2" s="1"/>
  <c r="B12" i="2" s="1"/>
  <c r="H11" i="2"/>
  <c r="D9" i="1"/>
  <c r="C9" i="1" s="1"/>
  <c r="H12" i="2" l="1"/>
  <c r="H13" i="2" s="1"/>
  <c r="D12" i="2"/>
  <c r="C12" i="2"/>
  <c r="E12" i="2" s="1"/>
  <c r="E9" i="1"/>
  <c r="B10" i="1" s="1"/>
  <c r="B11" i="1" l="1"/>
  <c r="B12" i="1" s="1"/>
  <c r="H10" i="1"/>
  <c r="H11" i="1" s="1"/>
  <c r="H12" i="1" s="1"/>
  <c r="H13" i="1" s="1"/>
  <c r="D10" i="1"/>
  <c r="C10" i="1" s="1"/>
  <c r="E10" i="1" l="1"/>
  <c r="D11" i="1" l="1"/>
  <c r="C11" i="1" s="1"/>
  <c r="E11" i="1" l="1"/>
  <c r="D12" i="1" l="1"/>
  <c r="C12" i="1" s="1"/>
  <c r="E12" i="1" s="1"/>
</calcChain>
</file>

<file path=xl/sharedStrings.xml><?xml version="1.0" encoding="utf-8"?>
<sst xmlns="http://schemas.openxmlformats.org/spreadsheetml/2006/main" count="28" uniqueCount="14">
  <si>
    <t>Дата</t>
  </si>
  <si>
    <t>Платёж</t>
  </si>
  <si>
    <t>ОД</t>
  </si>
  <si>
    <t>Проценты</t>
  </si>
  <si>
    <t>Остаток долга</t>
  </si>
  <si>
    <t>sum</t>
  </si>
  <si>
    <t>rate</t>
  </si>
  <si>
    <t>term</t>
  </si>
  <si>
    <t>selectedMonth</t>
  </si>
  <si>
    <t>payment</t>
  </si>
  <si>
    <t>i</t>
  </si>
  <si>
    <t>Досрочный платёж</t>
  </si>
  <si>
    <t>№</t>
  </si>
  <si>
    <t>Сумма платежей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</si>
</sst>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B9" sqref="B9"/>
    </sheetView>
  </sheetViews>
  <sheetFormatPr defaultRowHeight="15" x14ac:dyDescent="0.25"/>
  <cols>
    <col min="1" max="1" width="10.140625" bestFit="1" customWidth="1"/>
    <col min="2" max="2" width="12" bestFit="1" customWidth="1"/>
    <col min="3" max="3" width="10.5703125" bestFit="1" customWidth="1"/>
    <col min="4" max="4" width="10.28515625" bestFit="1" customWidth="1"/>
    <col min="5" max="5" width="13.85546875" bestFit="1" customWidth="1"/>
    <col min="6" max="6" width="3.140625" bestFit="1" customWidth="1"/>
    <col min="7" max="7" width="18.85546875" bestFit="1" customWidth="1"/>
    <col min="8" max="8" width="10.5703125" bestFit="1" customWidth="1"/>
    <col min="9" max="9" width="18.42578125" customWidth="1"/>
    <col min="10" max="10" width="14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11</v>
      </c>
      <c r="H1" t="s">
        <v>13</v>
      </c>
    </row>
    <row r="2" spans="1:11" x14ac:dyDescent="0.25">
      <c r="B2">
        <f>K2*K$8*(1+K$8)^K4/((1+K$8)^K4-1)</f>
        <v>105582.07655117115</v>
      </c>
      <c r="C2" s="3">
        <f>K2</f>
        <v>1000000</v>
      </c>
      <c r="D2" s="3"/>
      <c r="E2" s="3">
        <f>C2</f>
        <v>1000000</v>
      </c>
      <c r="F2" s="2"/>
      <c r="H2">
        <v>0</v>
      </c>
      <c r="J2" t="s">
        <v>5</v>
      </c>
      <c r="K2">
        <v>1000000</v>
      </c>
    </row>
    <row r="3" spans="1:11" x14ac:dyDescent="0.25">
      <c r="A3" s="1">
        <v>44348</v>
      </c>
      <c r="B3">
        <f t="shared" ref="B3:B5" si="0">IF(G3&gt;0,(E2-G3)*K$8*(1+K$8)^(K$4-F3)/((1+K$8)^(K$4-F3)-1),B2)</f>
        <v>105582.07655117115</v>
      </c>
      <c r="C3" s="3">
        <f>B3-D3</f>
        <v>105582.07655117115</v>
      </c>
      <c r="D3" s="3">
        <f>(E$2-G3)*K$3/100*(A$3-A$3)/365</f>
        <v>0</v>
      </c>
      <c r="E3" s="3">
        <f>MAX(E2-C3-G3,0)</f>
        <v>894417.92344882886</v>
      </c>
      <c r="F3">
        <v>1</v>
      </c>
      <c r="G3">
        <f>IF(F3=K$5,K$6,0)</f>
        <v>0</v>
      </c>
      <c r="H3" s="3">
        <f>H2+B3+G3</f>
        <v>105582.07655117115</v>
      </c>
      <c r="J3" t="s">
        <v>6</v>
      </c>
      <c r="K3">
        <v>12</v>
      </c>
    </row>
    <row r="4" spans="1:11" x14ac:dyDescent="0.25">
      <c r="A4" s="1">
        <v>44378</v>
      </c>
      <c r="B4">
        <f t="shared" si="0"/>
        <v>105582.07655117115</v>
      </c>
      <c r="C4" s="3">
        <f>B4-D4</f>
        <v>96760.420319895027</v>
      </c>
      <c r="D4" s="3">
        <f>(E3-G4)*K$3/100*(A4-A3)/365</f>
        <v>8821.6562312761198</v>
      </c>
      <c r="E4" s="3">
        <f t="shared" ref="E4:E12" si="1">MAX(E3-C4-G4,0)</f>
        <v>797657.50312893384</v>
      </c>
      <c r="F4">
        <v>2</v>
      </c>
      <c r="G4">
        <f t="shared" ref="G4:G12" si="2">IF(F4=K$5,K$6,0)</f>
        <v>0</v>
      </c>
      <c r="H4" s="3">
        <f t="shared" ref="H4:H12" si="3">H3+B4+G4</f>
        <v>211164.1531023423</v>
      </c>
      <c r="J4" t="s">
        <v>7</v>
      </c>
      <c r="K4">
        <v>10</v>
      </c>
    </row>
    <row r="5" spans="1:11" x14ac:dyDescent="0.25">
      <c r="A5" s="1">
        <v>44409</v>
      </c>
      <c r="B5">
        <f t="shared" si="0"/>
        <v>105582.07655117115</v>
      </c>
      <c r="C5" s="3">
        <f t="shared" ref="C5:C12" si="4">B5-D5</f>
        <v>97452.52610832284</v>
      </c>
      <c r="D5" s="3">
        <f t="shared" ref="D5:D12" si="5">(E4-G5)*K$3/100*(A5-A4)/365</f>
        <v>8129.5504428483127</v>
      </c>
      <c r="E5" s="3">
        <f t="shared" si="1"/>
        <v>700204.97702061106</v>
      </c>
      <c r="F5">
        <v>3</v>
      </c>
      <c r="G5">
        <f t="shared" si="2"/>
        <v>0</v>
      </c>
      <c r="H5" s="3">
        <f t="shared" si="3"/>
        <v>316746.22965351347</v>
      </c>
      <c r="J5" t="s">
        <v>8</v>
      </c>
      <c r="K5">
        <v>5</v>
      </c>
    </row>
    <row r="6" spans="1:11" x14ac:dyDescent="0.25">
      <c r="A6" s="1">
        <v>44440</v>
      </c>
      <c r="B6">
        <f>IF(G6&gt;0,(E5-G6)*K$8*(1+K$8)^(K$4-F6)/((1+K$8)^(K$4-F6)-1),B5)</f>
        <v>105582.07655117115</v>
      </c>
      <c r="C6" s="3">
        <f t="shared" si="4"/>
        <v>98445.740894961084</v>
      </c>
      <c r="D6" s="3">
        <f t="shared" si="5"/>
        <v>7136.3356562100644</v>
      </c>
      <c r="E6" s="3">
        <f t="shared" si="1"/>
        <v>601759.23612565</v>
      </c>
      <c r="F6">
        <v>4</v>
      </c>
      <c r="G6">
        <f t="shared" si="2"/>
        <v>0</v>
      </c>
      <c r="H6" s="3">
        <f t="shared" si="3"/>
        <v>422328.3062046846</v>
      </c>
      <c r="J6" t="s">
        <v>9</v>
      </c>
      <c r="K6">
        <v>100000</v>
      </c>
    </row>
    <row r="7" spans="1:11" x14ac:dyDescent="0.25">
      <c r="A7" s="1">
        <v>44470</v>
      </c>
      <c r="B7">
        <f>IF(G7&gt;0,(E6-G7)*K$8*(1+K$8)^(K$4-F7)/((1+K$8)^(K$4-F7)-1),B6)</f>
        <v>103382.37246674609</v>
      </c>
      <c r="C7" s="3">
        <f t="shared" si="4"/>
        <v>98433.514247424609</v>
      </c>
      <c r="D7" s="3">
        <f t="shared" si="5"/>
        <v>4948.8582193214797</v>
      </c>
      <c r="E7" s="3">
        <f t="shared" si="1"/>
        <v>403325.72187822539</v>
      </c>
      <c r="F7">
        <v>5</v>
      </c>
      <c r="G7">
        <f t="shared" si="2"/>
        <v>100000</v>
      </c>
      <c r="H7" s="3">
        <f t="shared" si="3"/>
        <v>625710.67867143068</v>
      </c>
    </row>
    <row r="8" spans="1:11" x14ac:dyDescent="0.25">
      <c r="A8" s="1">
        <v>44501</v>
      </c>
      <c r="B8">
        <f t="shared" ref="B8:B12" si="6">IF(G8&gt;0,(E7-G8)*K$8*(1+K$8)^(K$4-F8)/((1+K$8)^(K$4-F8)-1),B7)</f>
        <v>103382.37246674609</v>
      </c>
      <c r="C8" s="3">
        <f t="shared" si="4"/>
        <v>99271.765109521439</v>
      </c>
      <c r="D8" s="3">
        <f t="shared" si="5"/>
        <v>4110.6073572246532</v>
      </c>
      <c r="E8" s="3">
        <f t="shared" si="1"/>
        <v>304053.95676870394</v>
      </c>
      <c r="F8">
        <v>6</v>
      </c>
      <c r="G8">
        <f t="shared" si="2"/>
        <v>0</v>
      </c>
      <c r="H8" s="3">
        <f t="shared" si="3"/>
        <v>729093.05113817682</v>
      </c>
      <c r="J8" t="s">
        <v>10</v>
      </c>
      <c r="K8">
        <f>K3/12/100</f>
        <v>0.01</v>
      </c>
    </row>
    <row r="9" spans="1:11" x14ac:dyDescent="0.25">
      <c r="A9" s="1">
        <v>44531</v>
      </c>
      <c r="B9">
        <f t="shared" si="6"/>
        <v>103382.37246674609</v>
      </c>
      <c r="C9" s="3">
        <f t="shared" si="4"/>
        <v>100383.48412601367</v>
      </c>
      <c r="D9" s="3">
        <f t="shared" si="5"/>
        <v>2998.888340732422</v>
      </c>
      <c r="E9" s="3">
        <f t="shared" si="1"/>
        <v>203670.47264269026</v>
      </c>
      <c r="F9">
        <v>7</v>
      </c>
      <c r="G9">
        <f t="shared" si="2"/>
        <v>0</v>
      </c>
      <c r="H9" s="3">
        <f t="shared" si="3"/>
        <v>832475.42360492295</v>
      </c>
    </row>
    <row r="10" spans="1:11" x14ac:dyDescent="0.25">
      <c r="A10" s="1">
        <v>44562</v>
      </c>
      <c r="B10">
        <f t="shared" si="6"/>
        <v>103382.37246674609</v>
      </c>
      <c r="C10" s="3">
        <f t="shared" si="4"/>
        <v>101306.60764967538</v>
      </c>
      <c r="D10" s="3">
        <f t="shared" si="5"/>
        <v>2075.7648170707062</v>
      </c>
      <c r="E10" s="3">
        <f t="shared" si="1"/>
        <v>102363.86499301488</v>
      </c>
      <c r="F10">
        <v>8</v>
      </c>
      <c r="G10">
        <f t="shared" si="2"/>
        <v>0</v>
      </c>
      <c r="H10" s="3">
        <f t="shared" si="3"/>
        <v>935857.79607166909</v>
      </c>
    </row>
    <row r="11" spans="1:11" x14ac:dyDescent="0.25">
      <c r="A11" s="1">
        <v>44593</v>
      </c>
      <c r="B11">
        <f t="shared" si="6"/>
        <v>103382.37246674609</v>
      </c>
      <c r="C11" s="3">
        <f t="shared" si="4"/>
        <v>102339.1023906529</v>
      </c>
      <c r="D11" s="3">
        <f t="shared" si="5"/>
        <v>1043.2700760931925</v>
      </c>
      <c r="E11" s="3">
        <f t="shared" si="1"/>
        <v>24.762602361981408</v>
      </c>
      <c r="F11">
        <v>9</v>
      </c>
      <c r="G11">
        <f t="shared" si="2"/>
        <v>0</v>
      </c>
      <c r="H11" s="3">
        <f t="shared" si="3"/>
        <v>1039240.1685384152</v>
      </c>
    </row>
    <row r="12" spans="1:11" x14ac:dyDescent="0.25">
      <c r="A12" s="1">
        <v>44621</v>
      </c>
      <c r="B12">
        <f t="shared" si="6"/>
        <v>103382.37246674609</v>
      </c>
      <c r="C12" s="3">
        <f t="shared" si="4"/>
        <v>103382.14451511887</v>
      </c>
      <c r="D12" s="3">
        <f t="shared" si="5"/>
        <v>0.22795162722262338</v>
      </c>
      <c r="E12" s="3">
        <f t="shared" si="1"/>
        <v>0</v>
      </c>
      <c r="F12">
        <v>10</v>
      </c>
      <c r="G12">
        <f t="shared" si="2"/>
        <v>0</v>
      </c>
      <c r="H12" s="3">
        <f t="shared" si="3"/>
        <v>1142622.5410051614</v>
      </c>
    </row>
    <row r="13" spans="1:11" x14ac:dyDescent="0.25">
      <c r="A13" s="1"/>
      <c r="H13" s="3">
        <f>H12-K2</f>
        <v>142622.54100516136</v>
      </c>
    </row>
    <row r="15" spans="1:11" x14ac:dyDescent="0.25">
      <c r="E15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D8" sqref="D8"/>
    </sheetView>
  </sheetViews>
  <sheetFormatPr defaultRowHeight="15" x14ac:dyDescent="0.25"/>
  <cols>
    <col min="1" max="1" width="10.140625" bestFit="1" customWidth="1"/>
    <col min="2" max="2" width="12" bestFit="1" customWidth="1"/>
    <col min="3" max="3" width="10.5703125" bestFit="1" customWidth="1"/>
    <col min="4" max="4" width="10.28515625" bestFit="1" customWidth="1"/>
    <col min="5" max="5" width="13.85546875" bestFit="1" customWidth="1"/>
    <col min="6" max="6" width="3.140625" bestFit="1" customWidth="1"/>
    <col min="7" max="7" width="18.85546875" bestFit="1" customWidth="1"/>
    <col min="8" max="8" width="10.5703125" bestFit="1" customWidth="1"/>
    <col min="9" max="9" width="18.42578125" customWidth="1"/>
    <col min="10" max="10" width="14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11</v>
      </c>
      <c r="H1" t="s">
        <v>13</v>
      </c>
    </row>
    <row r="2" spans="1:11" x14ac:dyDescent="0.25">
      <c r="B2">
        <f>K2*K$8*(1+K$8)^K4/((1+K$8)^K4-1)</f>
        <v>105582.07655117115</v>
      </c>
      <c r="C2" s="3">
        <f>K2</f>
        <v>1000000</v>
      </c>
      <c r="D2" s="3"/>
      <c r="E2" s="3">
        <f>C2</f>
        <v>1000000</v>
      </c>
      <c r="F2" s="2"/>
      <c r="H2">
        <f>B2</f>
        <v>105582.07655117115</v>
      </c>
      <c r="J2" t="s">
        <v>5</v>
      </c>
      <c r="K2">
        <v>1000000</v>
      </c>
    </row>
    <row r="3" spans="1:11" x14ac:dyDescent="0.25">
      <c r="A3" s="1">
        <v>44348</v>
      </c>
      <c r="B3">
        <f>IF(E2&gt;0,B2,0)</f>
        <v>105582.07655117115</v>
      </c>
      <c r="C3" s="3">
        <f>B3-D3</f>
        <v>105582.07655117115</v>
      </c>
      <c r="D3" s="3">
        <f>(E$2-G3)*K$3/100*(A$3-A$3)/365</f>
        <v>0</v>
      </c>
      <c r="E3" s="3">
        <f>MAX(E2-C3-G3,0)</f>
        <v>894417.92344882886</v>
      </c>
      <c r="F3">
        <v>1</v>
      </c>
      <c r="G3">
        <f>IF(F3=K$5,K$6,0)</f>
        <v>0</v>
      </c>
      <c r="H3" s="3">
        <f>H2+B3+G3</f>
        <v>211164.1531023423</v>
      </c>
      <c r="J3" t="s">
        <v>6</v>
      </c>
      <c r="K3">
        <v>12</v>
      </c>
    </row>
    <row r="4" spans="1:11" x14ac:dyDescent="0.25">
      <c r="A4" s="1">
        <v>44378</v>
      </c>
      <c r="B4">
        <f t="shared" ref="B4:B12" si="0">IF(E3&gt;0,B3,0)</f>
        <v>105582.07655117115</v>
      </c>
      <c r="C4" s="3">
        <f>B4-D4</f>
        <v>96760.420319895027</v>
      </c>
      <c r="D4" s="3">
        <f>(E3-G4)*K$3/100*(A4-A3)/365</f>
        <v>8821.6562312761198</v>
      </c>
      <c r="E4" s="3">
        <f t="shared" ref="E4:E12" si="1">MAX(E3-C4-G4,0)</f>
        <v>797657.50312893384</v>
      </c>
      <c r="F4">
        <v>2</v>
      </c>
      <c r="G4">
        <f t="shared" ref="G4:G12" si="2">IF(F4=K$5,K$6,0)</f>
        <v>0</v>
      </c>
      <c r="H4" s="3">
        <f t="shared" ref="H4:H12" si="3">H3+B4+G4</f>
        <v>316746.22965351347</v>
      </c>
      <c r="J4" t="s">
        <v>7</v>
      </c>
      <c r="K4">
        <v>10</v>
      </c>
    </row>
    <row r="5" spans="1:11" x14ac:dyDescent="0.25">
      <c r="A5" s="1">
        <v>44409</v>
      </c>
      <c r="B5">
        <f t="shared" si="0"/>
        <v>105582.07655117115</v>
      </c>
      <c r="C5" s="3">
        <f t="shared" ref="C5:C12" si="4">B5-D5</f>
        <v>97452.52610832284</v>
      </c>
      <c r="D5" s="3">
        <f t="shared" ref="D5:D12" si="5">(E4-G5)*K$3/100*(A5-A4)/365</f>
        <v>8129.5504428483127</v>
      </c>
      <c r="E5" s="3">
        <f t="shared" si="1"/>
        <v>700204.97702061106</v>
      </c>
      <c r="F5">
        <v>3</v>
      </c>
      <c r="G5">
        <f t="shared" si="2"/>
        <v>0</v>
      </c>
      <c r="H5" s="3">
        <f t="shared" si="3"/>
        <v>422328.3062046846</v>
      </c>
      <c r="J5" t="s">
        <v>8</v>
      </c>
      <c r="K5">
        <v>5</v>
      </c>
    </row>
    <row r="6" spans="1:11" x14ac:dyDescent="0.25">
      <c r="A6" s="1">
        <v>44440</v>
      </c>
      <c r="B6">
        <f t="shared" si="0"/>
        <v>105582.07655117115</v>
      </c>
      <c r="C6" s="3">
        <f t="shared" si="4"/>
        <v>98445.740894961084</v>
      </c>
      <c r="D6" s="3">
        <f t="shared" si="5"/>
        <v>7136.3356562100644</v>
      </c>
      <c r="E6" s="3">
        <f t="shared" si="1"/>
        <v>601759.23612565</v>
      </c>
      <c r="F6">
        <v>4</v>
      </c>
      <c r="G6">
        <f t="shared" si="2"/>
        <v>0</v>
      </c>
      <c r="H6" s="3">
        <f t="shared" si="3"/>
        <v>527910.3827558558</v>
      </c>
      <c r="J6" t="s">
        <v>9</v>
      </c>
      <c r="K6">
        <v>100000</v>
      </c>
    </row>
    <row r="7" spans="1:11" x14ac:dyDescent="0.25">
      <c r="A7" s="1">
        <v>44470</v>
      </c>
      <c r="B7">
        <f t="shared" si="0"/>
        <v>105582.07655117115</v>
      </c>
      <c r="C7" s="3">
        <f t="shared" si="4"/>
        <v>100633.21833184967</v>
      </c>
      <c r="D7" s="3">
        <f t="shared" si="5"/>
        <v>4948.8582193214797</v>
      </c>
      <c r="E7" s="3">
        <f t="shared" si="1"/>
        <v>401126.01779380033</v>
      </c>
      <c r="F7">
        <v>5</v>
      </c>
      <c r="G7">
        <f t="shared" si="2"/>
        <v>100000</v>
      </c>
      <c r="H7" s="3">
        <f t="shared" si="3"/>
        <v>733492.45930702693</v>
      </c>
    </row>
    <row r="8" spans="1:11" x14ac:dyDescent="0.25">
      <c r="A8" s="1">
        <v>44501</v>
      </c>
      <c r="B8">
        <f t="shared" si="0"/>
        <v>105582.07655117115</v>
      </c>
      <c r="C8" s="3">
        <f t="shared" si="4"/>
        <v>101493.88809584803</v>
      </c>
      <c r="D8" s="3">
        <f t="shared" si="5"/>
        <v>4088.1884553231166</v>
      </c>
      <c r="E8" s="3">
        <f t="shared" si="1"/>
        <v>299632.1296979523</v>
      </c>
      <c r="F8">
        <v>6</v>
      </c>
      <c r="G8">
        <f t="shared" si="2"/>
        <v>0</v>
      </c>
      <c r="H8" s="3">
        <f t="shared" si="3"/>
        <v>839074.53585819807</v>
      </c>
      <c r="J8" t="s">
        <v>10</v>
      </c>
      <c r="K8">
        <f>K3/12/100</f>
        <v>0.01</v>
      </c>
    </row>
    <row r="9" spans="1:11" x14ac:dyDescent="0.25">
      <c r="A9" s="1">
        <v>44531</v>
      </c>
      <c r="B9">
        <f t="shared" si="0"/>
        <v>105582.07655117115</v>
      </c>
      <c r="C9" s="3">
        <f t="shared" si="4"/>
        <v>102626.80075141053</v>
      </c>
      <c r="D9" s="3">
        <f t="shared" si="5"/>
        <v>2955.2757997606254</v>
      </c>
      <c r="E9" s="3">
        <f t="shared" si="1"/>
        <v>197005.32894654176</v>
      </c>
      <c r="F9">
        <v>7</v>
      </c>
      <c r="G9">
        <f t="shared" si="2"/>
        <v>0</v>
      </c>
      <c r="H9" s="3">
        <f t="shared" si="3"/>
        <v>944656.61240936921</v>
      </c>
    </row>
    <row r="10" spans="1:11" x14ac:dyDescent="0.25">
      <c r="A10" s="1">
        <v>44562</v>
      </c>
      <c r="B10">
        <f t="shared" si="0"/>
        <v>105582.07655117115</v>
      </c>
      <c r="C10" s="3">
        <f t="shared" si="4"/>
        <v>103574.24141779818</v>
      </c>
      <c r="D10" s="3">
        <f t="shared" si="5"/>
        <v>2007.8351333729734</v>
      </c>
      <c r="E10" s="3">
        <f t="shared" si="1"/>
        <v>93431.087528743577</v>
      </c>
      <c r="F10">
        <v>8</v>
      </c>
      <c r="G10">
        <f t="shared" si="2"/>
        <v>0</v>
      </c>
      <c r="H10" s="3">
        <f t="shared" si="3"/>
        <v>1050238.6889605403</v>
      </c>
    </row>
    <row r="11" spans="1:11" x14ac:dyDescent="0.25">
      <c r="A11" s="1">
        <v>44593</v>
      </c>
      <c r="B11">
        <f t="shared" si="0"/>
        <v>105582.07655117115</v>
      </c>
      <c r="C11" s="3">
        <f t="shared" si="4"/>
        <v>104629.84738512478</v>
      </c>
      <c r="D11" s="3">
        <f t="shared" si="5"/>
        <v>952.22916604637305</v>
      </c>
      <c r="E11" s="3">
        <f t="shared" si="1"/>
        <v>0</v>
      </c>
      <c r="F11">
        <v>9</v>
      </c>
      <c r="G11">
        <f t="shared" si="2"/>
        <v>0</v>
      </c>
      <c r="H11" s="3">
        <f t="shared" si="3"/>
        <v>1155820.7655117116</v>
      </c>
    </row>
    <row r="12" spans="1:11" x14ac:dyDescent="0.25">
      <c r="A12" s="1">
        <v>44621</v>
      </c>
      <c r="B12">
        <f t="shared" si="0"/>
        <v>0</v>
      </c>
      <c r="C12" s="3">
        <f t="shared" si="4"/>
        <v>0</v>
      </c>
      <c r="D12" s="3">
        <f t="shared" si="5"/>
        <v>0</v>
      </c>
      <c r="E12" s="3">
        <f t="shared" si="1"/>
        <v>0</v>
      </c>
      <c r="F12">
        <v>10</v>
      </c>
      <c r="G12">
        <f t="shared" si="2"/>
        <v>0</v>
      </c>
      <c r="H12" s="3">
        <f t="shared" si="3"/>
        <v>1155820.7655117116</v>
      </c>
    </row>
    <row r="13" spans="1:11" x14ac:dyDescent="0.25">
      <c r="A13" s="1"/>
      <c r="H13" s="3">
        <f>H12-K2</f>
        <v>155820.76551171159</v>
      </c>
    </row>
    <row r="15" spans="1:11" x14ac:dyDescent="0.25">
      <c r="E15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Уменьшение суммы</vt:lpstr>
      <vt:lpstr>Уменьшение срока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2021-05-21T05:11:46Z</dcterms:created>
  <dcterms:modified xsi:type="dcterms:W3CDTF">2021-05-21T06:57:12Z</dcterms:modified>
</cp:coreProperties>
</file>